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930" yWindow="3000" windowWidth="11940" windowHeight="5130"/>
  </bookViews>
  <sheets>
    <sheet name="POI Presupuesto 2019 1" sheetId="6" r:id="rId1"/>
    <sheet name="proyecto de mejora de la gestió" sheetId="9" r:id="rId2"/>
    <sheet name="Hoja1" sheetId="7" state="hidden" r:id="rId3"/>
    <sheet name="Hoja2" sheetId="8" state="hidden" r:id="rId4"/>
    <sheet name="Información para Presup 2016" sheetId="3" state="hidden" r:id="rId5"/>
    <sheet name="POI 2015 1" sheetId="2" state="hidden" r:id="rId6"/>
    <sheet name="POI-2015" sheetId="1" state="hidden" r:id="rId7"/>
    <sheet name="Presupuesto 2015" sheetId="4" state="hidden" r:id="rId8"/>
    <sheet name="Modificación 2015" sheetId="5" state="hidden" r:id="rId9"/>
  </sheets>
  <externalReferences>
    <externalReference r:id="rId10"/>
  </externalReferences>
  <definedNames>
    <definedName name="_xlnm._FilterDatabase" localSheetId="8" hidden="1">'Modificación 2015'!$A$6:$K$51</definedName>
    <definedName name="_xlnm.Print_Area" localSheetId="2">Hoja1!$A$1:$H$43</definedName>
    <definedName name="_xlnm.Print_Area" localSheetId="0">'POI Presupuesto 2019 1'!$B$1:$O$13</definedName>
    <definedName name="P_CODPER">[1]Param!$B$5</definedName>
    <definedName name="P_CODREP">[1]Param!$B$26</definedName>
    <definedName name="P_TITFIL">[1]Param!$B$27</definedName>
    <definedName name="R_DET" localSheetId="8">'Modificación 2015'!#REF!</definedName>
    <definedName name="R_DET" localSheetId="7">'Presupuesto 2015'!#REF!</definedName>
    <definedName name="R_DET">[1]Plantilla!#REF!</definedName>
    <definedName name="R_Gru1" localSheetId="8">'Modificación 2015'!#REF!</definedName>
    <definedName name="R_Gru1" localSheetId="7">'Presupuesto 2015'!#REF!</definedName>
    <definedName name="R_Gru1">[1]Plantilla!#REF!</definedName>
    <definedName name="R_GRU2" localSheetId="8">'Modificación 2015'!$E$3:$I$6</definedName>
    <definedName name="R_GRU2" localSheetId="7">'Presupuesto 2015'!$E$3:$I$6</definedName>
    <definedName name="R_GRU3" localSheetId="8">'Modificación 2015'!$D$2:$J$6</definedName>
    <definedName name="R_GRU3" localSheetId="7">'Presupuesto 2015'!$D$2:$J$6</definedName>
    <definedName name="R_MAT" localSheetId="8">'Modificación 2015'!$H$1:$H$6</definedName>
    <definedName name="R_MAT" localSheetId="7">'Presupuesto 2015'!$H$1:$H$6</definedName>
    <definedName name="R_Rep" localSheetId="8">'Modificación 2015'!$A$1:$J$6</definedName>
    <definedName name="R_Rep" localSheetId="7">'Presupuesto 2015'!$A$1:$J$6</definedName>
    <definedName name="R_TEMP1_DATOS" localSheetId="8">#REF!</definedName>
    <definedName name="R_TEMP1_DATOS">#REF!</definedName>
    <definedName name="R_TEMP2_DATOS" localSheetId="8">#REF!</definedName>
    <definedName name="R_TEMP2_DATOS">#REF!</definedName>
    <definedName name="RC_Cat_CodCia" localSheetId="8">'Modificación 2015'!#REF!</definedName>
    <definedName name="RC_Cat_CodCia" localSheetId="7">'Presupuesto 2015'!#REF!</definedName>
    <definedName name="RC_Cat_CodCia">[1]Plantilla!#REF!</definedName>
    <definedName name="RC_Cat_CodECat" localSheetId="8">'Modificación 2015'!#REF!</definedName>
    <definedName name="RC_Cat_CodECat" localSheetId="7">'Presupuesto 2015'!#REF!</definedName>
    <definedName name="RC_Cat_CodECat">[1]Plantilla!#REF!</definedName>
    <definedName name="RC_Cat_Codigo" localSheetId="8">'Modificación 2015'!#REF!</definedName>
    <definedName name="RC_Cat_Codigo" localSheetId="7">'Presupuesto 2015'!#REF!</definedName>
    <definedName name="RC_Cat_Codigo">[1]Plantilla!#REF!</definedName>
    <definedName name="RC_Cat_CodPer" localSheetId="8">'Modificación 2015'!#REF!</definedName>
    <definedName name="RC_Cat_CodPer" localSheetId="7">'Presupuesto 2015'!#REF!</definedName>
    <definedName name="RC_Cat_CodPer">[1]Plantilla!#REF!</definedName>
    <definedName name="RC_Cat_Des" localSheetId="8">'Modificación 2015'!#REF!</definedName>
    <definedName name="RC_Cat_Des" localSheetId="7">'Presupuesto 2015'!#REF!</definedName>
    <definedName name="RC_Cat_Des">[1]Plantilla!#REF!</definedName>
    <definedName name="RC_Cat_Inicial" localSheetId="8">'Modificación 2015'!#REF!</definedName>
    <definedName name="RC_Cat_Inicial" localSheetId="7">'Presupuesto 2015'!#REF!</definedName>
    <definedName name="RC_Cat_Inicial">[1]Plantilla!#REF!</definedName>
    <definedName name="RC_Cat_Inicial_SumaPer" localSheetId="8">'Modificación 2015'!#REF!</definedName>
    <definedName name="RC_Cat_Inicial_SumaPer" localSheetId="7">'Presupuesto 2015'!#REF!</definedName>
    <definedName name="RC_Cat_Inicial_SumaPer">[1]Plantilla!#REF!</definedName>
    <definedName name="RC_Cat_Tipo" localSheetId="8">'Modificación 2015'!$H$1</definedName>
    <definedName name="RC_Cat_Tipo" localSheetId="7">'Presupuesto 2015'!$H$1</definedName>
    <definedName name="RG_1" localSheetId="8">'Modificación 2015'!$A$3:$J$51</definedName>
    <definedName name="RG_1" localSheetId="7">'Presupuesto 2015'!$A$3:$J$51</definedName>
    <definedName name="RG_2" localSheetId="8">'Modificación 2015'!#REF!</definedName>
    <definedName name="RG_2" localSheetId="7">'Presupuesto 2015'!#REF!</definedName>
    <definedName name="RG_3" localSheetId="8">'Modificación 2015'!#REF!</definedName>
    <definedName name="RG_3" localSheetId="7">'Presupuesto 2015'!#REF!</definedName>
    <definedName name="RG_4" localSheetId="8">'Modificación 2015'!#REF!</definedName>
    <definedName name="RG_4" localSheetId="7">'Presupuesto 2015'!#REF!</definedName>
    <definedName name="RG_4">[1]Plantilla!#REF!</definedName>
    <definedName name="RG_5" localSheetId="8">'Modificación 2015'!#REF!</definedName>
    <definedName name="RG_5" localSheetId="7">'Presupuesto 2015'!#REF!</definedName>
    <definedName name="RG_5">[1]Plantilla!#REF!</definedName>
    <definedName name="RG_6" localSheetId="8">'Modificación 2015'!#REF!</definedName>
    <definedName name="RG_6" localSheetId="7">'Presupuesto 2015'!#REF!</definedName>
    <definedName name="RG_6">[1]Plantilla!#REF!</definedName>
    <definedName name="RG_Mat" localSheetId="8">'Modificación 2015'!$H$1:$H$6</definedName>
    <definedName name="RG_Mat" localSheetId="7">'Presupuesto 2015'!$H$1:$H$6</definedName>
    <definedName name="RG_Rep" localSheetId="8">'Modificación 2015'!$A$1:$J$53</definedName>
    <definedName name="RG_Rep" localSheetId="7">'Presupuesto 2015'!$A$1:$J$53</definedName>
    <definedName name="_xlnm.Print_Titles" localSheetId="8">'Modificación 2015'!$1:$3</definedName>
    <definedName name="_xlnm.Print_Titles" localSheetId="0">'POI Presupuesto 2019 1'!$1:$7</definedName>
    <definedName name="_xlnm.Print_Titles" localSheetId="6">'POI-2015'!$1:$8</definedName>
    <definedName name="_xlnm.Print_Titles" localSheetId="7">'Presupuesto 2015'!$1:$3</definedName>
  </definedNames>
  <calcPr calcId="152511"/>
</workbook>
</file>

<file path=xl/calcChain.xml><?xml version="1.0" encoding="utf-8"?>
<calcChain xmlns="http://schemas.openxmlformats.org/spreadsheetml/2006/main">
  <c r="N11" i="6" l="1"/>
  <c r="N10" i="6"/>
  <c r="E37" i="7" l="1"/>
  <c r="E38" i="7" l="1"/>
  <c r="I46" i="7"/>
  <c r="E29" i="7"/>
  <c r="E41" i="7"/>
  <c r="E39" i="7"/>
  <c r="E36" i="7"/>
  <c r="E32" i="7"/>
  <c r="E22" i="7"/>
  <c r="E40" i="7"/>
  <c r="E42" i="7"/>
  <c r="A2" i="3"/>
  <c r="K51" i="5"/>
  <c r="G49" i="5"/>
  <c r="G50" i="5"/>
  <c r="G44" i="5"/>
  <c r="J44" i="5"/>
  <c r="I50" i="5"/>
  <c r="H49" i="5"/>
  <c r="H50" i="5"/>
  <c r="I48" i="5"/>
  <c r="H48" i="5"/>
  <c r="G47" i="5"/>
  <c r="J47" i="5"/>
  <c r="G46" i="5"/>
  <c r="J46" i="5"/>
  <c r="G45" i="5"/>
  <c r="J45" i="5"/>
  <c r="I43" i="5"/>
  <c r="H43" i="5"/>
  <c r="G42" i="5"/>
  <c r="G43" i="5"/>
  <c r="I41" i="5"/>
  <c r="H41" i="5"/>
  <c r="G41" i="5"/>
  <c r="J40" i="5"/>
  <c r="J39" i="5"/>
  <c r="I38" i="5"/>
  <c r="H38" i="5"/>
  <c r="G38" i="5"/>
  <c r="J37" i="5"/>
  <c r="J36" i="5"/>
  <c r="I35" i="5"/>
  <c r="H35" i="5"/>
  <c r="G35" i="5"/>
  <c r="J34" i="5"/>
  <c r="J35" i="5"/>
  <c r="I33" i="5"/>
  <c r="H33" i="5"/>
  <c r="G33" i="5"/>
  <c r="J32" i="5"/>
  <c r="J31" i="5"/>
  <c r="I30" i="5"/>
  <c r="H30" i="5"/>
  <c r="G30" i="5"/>
  <c r="J28" i="5"/>
  <c r="J30" i="5"/>
  <c r="I27" i="5"/>
  <c r="H27" i="5"/>
  <c r="J26" i="5"/>
  <c r="J25" i="5"/>
  <c r="G24" i="5"/>
  <c r="J24" i="5"/>
  <c r="J23" i="5"/>
  <c r="G22" i="5"/>
  <c r="J22" i="5"/>
  <c r="I21" i="5"/>
  <c r="H21" i="5"/>
  <c r="J20" i="5"/>
  <c r="J19" i="5"/>
  <c r="J18" i="5"/>
  <c r="J17" i="5"/>
  <c r="J16" i="5"/>
  <c r="J15" i="5"/>
  <c r="J14" i="5"/>
  <c r="J13" i="5"/>
  <c r="G12" i="5"/>
  <c r="J12" i="5"/>
  <c r="H11" i="5"/>
  <c r="I10" i="5"/>
  <c r="G10" i="5"/>
  <c r="G11" i="5"/>
  <c r="J9" i="5"/>
  <c r="J8" i="5"/>
  <c r="J7" i="5"/>
  <c r="A2" i="5"/>
  <c r="J21" i="5"/>
  <c r="J38" i="5"/>
  <c r="J33" i="5"/>
  <c r="J42" i="5"/>
  <c r="J43" i="5"/>
  <c r="J49" i="5"/>
  <c r="J50" i="5"/>
  <c r="G48" i="5"/>
  <c r="J27" i="5"/>
  <c r="J10" i="5"/>
  <c r="J11" i="5"/>
  <c r="G21" i="5"/>
  <c r="J41" i="5"/>
  <c r="J48" i="5"/>
  <c r="H51" i="5"/>
  <c r="I11" i="5"/>
  <c r="G27" i="5"/>
  <c r="G51" i="5"/>
  <c r="I50" i="4"/>
  <c r="H43" i="4"/>
  <c r="I43" i="4"/>
  <c r="H41" i="4"/>
  <c r="M17" i="2"/>
  <c r="I41" i="4"/>
  <c r="G41" i="4"/>
  <c r="H38" i="4"/>
  <c r="M16" i="2"/>
  <c r="I38" i="4"/>
  <c r="G38" i="4"/>
  <c r="H35" i="4"/>
  <c r="I35" i="4"/>
  <c r="G35" i="4"/>
  <c r="L15" i="2"/>
  <c r="H33" i="4"/>
  <c r="I33" i="4"/>
  <c r="G33" i="4"/>
  <c r="H30" i="4"/>
  <c r="M13" i="2"/>
  <c r="I30" i="4"/>
  <c r="G30" i="4"/>
  <c r="H27" i="4"/>
  <c r="M12" i="2"/>
  <c r="I27" i="4"/>
  <c r="H21" i="4"/>
  <c r="I21" i="4"/>
  <c r="H11" i="4"/>
  <c r="I10" i="4"/>
  <c r="I11" i="4"/>
  <c r="G10" i="4"/>
  <c r="G11" i="4"/>
  <c r="J20" i="4"/>
  <c r="G47" i="4"/>
  <c r="J9" i="4"/>
  <c r="G44" i="4"/>
  <c r="J7" i="4"/>
  <c r="G46" i="4"/>
  <c r="J37" i="4"/>
  <c r="J40" i="4"/>
  <c r="H49" i="4"/>
  <c r="H50" i="4"/>
  <c r="G49" i="4"/>
  <c r="G50" i="4"/>
  <c r="J32" i="4"/>
  <c r="G12" i="4"/>
  <c r="G21" i="4"/>
  <c r="J28" i="4"/>
  <c r="J30" i="4"/>
  <c r="G24" i="4"/>
  <c r="M16" i="1"/>
  <c r="M12" i="1"/>
  <c r="L15" i="1"/>
  <c r="M9" i="1"/>
  <c r="M9" i="2"/>
  <c r="L14" i="1"/>
  <c r="L14" i="2"/>
  <c r="M17" i="1"/>
  <c r="L13" i="1"/>
  <c r="L13" i="2"/>
  <c r="M15" i="1"/>
  <c r="M15" i="2"/>
  <c r="L17" i="1"/>
  <c r="L17" i="2"/>
  <c r="L11" i="1"/>
  <c r="L11" i="2"/>
  <c r="L9" i="1"/>
  <c r="L9" i="2"/>
  <c r="M11" i="1"/>
  <c r="M11" i="2"/>
  <c r="M14" i="1"/>
  <c r="M14" i="2"/>
  <c r="L16" i="1"/>
  <c r="L16" i="2"/>
  <c r="M13" i="1"/>
  <c r="G45" i="4"/>
  <c r="G48" i="4"/>
  <c r="J39" i="4"/>
  <c r="J41" i="4"/>
  <c r="J36" i="4"/>
  <c r="J38" i="4"/>
  <c r="G22" i="4"/>
  <c r="G27" i="4"/>
  <c r="J34" i="4"/>
  <c r="J35" i="4"/>
  <c r="M18" i="2"/>
  <c r="L12" i="1"/>
  <c r="L18" i="1"/>
  <c r="L12" i="2"/>
  <c r="L18" i="2"/>
  <c r="M18" i="1"/>
  <c r="G42" i="4"/>
  <c r="G43" i="4"/>
  <c r="G51" i="4"/>
  <c r="J31" i="4"/>
  <c r="J33" i="4"/>
  <c r="J49" i="4"/>
  <c r="J50" i="4"/>
  <c r="I48" i="4"/>
  <c r="H48" i="4"/>
  <c r="H51" i="4"/>
  <c r="J47" i="4"/>
  <c r="J46" i="4"/>
  <c r="J45" i="4"/>
  <c r="J44" i="4"/>
  <c r="J26" i="4"/>
  <c r="J25" i="4"/>
  <c r="J24" i="4"/>
  <c r="J23" i="4"/>
  <c r="J22" i="4"/>
  <c r="J10" i="4"/>
  <c r="J8" i="4"/>
  <c r="J19" i="4"/>
  <c r="J18" i="4"/>
  <c r="J17" i="4"/>
  <c r="J16" i="4"/>
  <c r="J15" i="4"/>
  <c r="J14" i="4"/>
  <c r="J13" i="4"/>
  <c r="J12" i="4"/>
  <c r="J42" i="4"/>
  <c r="J43" i="4"/>
  <c r="A2" i="4"/>
  <c r="J11" i="4"/>
  <c r="J27" i="4"/>
  <c r="J21" i="4"/>
  <c r="J48" i="4"/>
  <c r="G39" i="7" l="1"/>
  <c r="N13" i="6" l="1"/>
  <c r="N18" i="6" s="1"/>
</calcChain>
</file>

<file path=xl/comments1.xml><?xml version="1.0" encoding="utf-8"?>
<comments xmlns="http://schemas.openxmlformats.org/spreadsheetml/2006/main">
  <authors>
    <author>Kathia Hidalgo</author>
    <author>Kathia</author>
  </authors>
  <commentList>
    <comment ref="A8" authorId="0" shapeId="0">
      <text>
        <r>
          <rPr>
            <b/>
            <sz val="9"/>
            <color indexed="81"/>
            <rFont val="Tahoma"/>
            <family val="2"/>
          </rPr>
          <t>Kathia Hidalgo:</t>
        </r>
        <r>
          <rPr>
            <sz val="9"/>
            <color indexed="81"/>
            <rFont val="Tahoma"/>
            <family val="2"/>
          </rPr>
          <t xml:space="preserve">
de tipo intermedio</t>
        </r>
      </text>
    </comment>
    <comment ref="D8" authorId="1" shapeId="0">
      <text>
        <r>
          <rPr>
            <b/>
            <sz val="14"/>
            <color indexed="81"/>
            <rFont val="Tahoma"/>
            <family val="2"/>
          </rPr>
          <t>Kathia:</t>
        </r>
        <r>
          <rPr>
            <sz val="14"/>
            <color indexed="81"/>
            <rFont val="Tahoma"/>
            <family val="2"/>
          </rPr>
          <t xml:space="preserve">
Roberto cambiar la descripción de la primera identidad por esta descripcion</t>
        </r>
      </text>
    </comment>
  </commentList>
</comments>
</file>

<file path=xl/comments2.xml><?xml version="1.0" encoding="utf-8"?>
<comments xmlns="http://schemas.openxmlformats.org/spreadsheetml/2006/main">
  <authors>
    <author>Kathia</author>
  </authors>
  <commentList>
    <comment ref="C6" authorId="0" shapeId="0">
      <text>
        <r>
          <rPr>
            <b/>
            <sz val="9"/>
            <color indexed="81"/>
            <rFont val="Tahoma"/>
            <family val="2"/>
          </rPr>
          <t>Kathia:</t>
        </r>
        <r>
          <rPr>
            <sz val="9"/>
            <color indexed="81"/>
            <rFont val="Tahoma"/>
            <family val="2"/>
          </rPr>
          <t xml:space="preserve">
se incluira en el formato de proyectos de mejora de la gestión de control interno.</t>
        </r>
      </text>
    </comment>
  </commentList>
</comments>
</file>

<file path=xl/sharedStrings.xml><?xml version="1.0" encoding="utf-8"?>
<sst xmlns="http://schemas.openxmlformats.org/spreadsheetml/2006/main" count="893" uniqueCount="193">
  <si>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</si>
  <si>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</si>
  <si>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</si>
  <si>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</si>
  <si>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</si>
  <si>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</si>
  <si>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</si>
  <si>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</si>
  <si>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</si>
  <si>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</si>
  <si>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</si>
  <si>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</si>
  <si>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</si>
  <si>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</si>
  <si>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</si>
  <si>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</si>
  <si>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Unidad de Gestión Informática</t>
  </si>
  <si>
    <t>eficiencia</t>
  </si>
  <si>
    <t>Porcentaje</t>
  </si>
  <si>
    <t>Eficacia y Calidad</t>
  </si>
  <si>
    <t>Calidad</t>
  </si>
  <si>
    <t>Unidad</t>
  </si>
  <si>
    <t>Plan Operativo Institucional por Unidad 2015</t>
  </si>
  <si>
    <t>Observaciones</t>
  </si>
  <si>
    <t>Según lo indica el UGI-076-14, en el 2014 quedaban por realizarse acciones de mejora de  los siguiente temas:
Eje de mejora N◦5. Inciso del reglamento sobre el uso del correo electrónico.
Eje de mejora  N◦6:  Rediseño de página WEB.
Eje de mejora  N◦7: Divulgar por medio de un proceso de capacitación la normativa emitida por la Contraloría General de la Republica en materia de tecnologías de información
Ver oficio  DPI-098-14 adjunto a esta matriz</t>
  </si>
  <si>
    <t>eficacia</t>
  </si>
  <si>
    <t>Oficio -020-15: se indica que la acción de mejora se realizará en términos de la Elaboración y la implementación de un Marco normativo, debidamente promulgado y divulgado que sustente el accionar de la plataforma Informática Institucional.</t>
  </si>
  <si>
    <t>Nota: Las oportunidades de mejora de los componentes Ambiente de Control (2012) y Valoración del Riesgo (2013) fueron incluidas en el  Plan de Mejoras Institucional aprobado por la Junta Directiva por medio del Acuerdo N◦4757, en Sesión Extra-Ordinaria N◦353-14 celebrada el 26 de mayo 2014.</t>
  </si>
  <si>
    <t>16.1 Efectuar la gestión de los procesos de tecnologías de información para brindar a los usuarios(as) los servicios, recursos e insumos de Tecnologías de Información y Comunicación (TIC) requeridas  en la ejecución de las actividades institucionales.</t>
  </si>
  <si>
    <t xml:space="preserve">16.2 Determinar la calidad del sistema de control interno institucional en cuanto a validez y suficiencia en sus diferentes componentes, para contribuir con ello a su mejoramiento continuo, perfeccionamiento y cumplimiento de la misión, visión y objetivos institucionales, y así promover oportunidades en acciones correctivas para proteger el patrimonio, la eficiencia y la eficacia de las operaciones, confiabilidad de la información y cumplimiento del marco legal.
</t>
  </si>
  <si>
    <t>16.1.1. Efectuar la operación y el mantenimiento de la plataforma informática de la institución para garantizar el funcionamiento e interacción  de las redes de aplicaciones de información, sistemas, bases de datos, seguridad de la información que requieren los usuarios(as) en la ejecución de las actividades.</t>
  </si>
  <si>
    <t>16.1.1.1. Que  para el 2015 el 100% de la plataforma informática instalada y adquirida en el periodo opere en su totalidad.</t>
  </si>
  <si>
    <t>16.1.1.1.1. Porcentaje  de software  y hardware instalado y adquirido en operación.</t>
  </si>
  <si>
    <t>16.1.1.1.1.1. Cantidad de software  y hardware  en operación / Cantidad de software  y hardware instalado o adquirido</t>
  </si>
  <si>
    <t>16.1.1.1.2. Porcentaje  de software  y hardware con mantenimiento realizado</t>
  </si>
  <si>
    <t>16.1.1.1.2.1. Cantidad de software  y hardware  con mantenimiento aplicado/ Total de software  y hardware instalado</t>
  </si>
  <si>
    <t>16.1.2. Diagnosticar y facilitar las aplicaciones de software  y hardware  para asegurar  la disponibilidad  oportuna de insumos  y servicios de TIC requerido en la Institución .</t>
  </si>
  <si>
    <t>16.1.2.1. Que para el 2015 se adquiera y entregue oportunamente  a los usuarios(as) el 100% del software  y hardware solicitado y requerido</t>
  </si>
  <si>
    <t>16.1.2.1.1. Porcentaje de software  y hardware adquirido entregado a los usuarios(as) de forma oportuna</t>
  </si>
  <si>
    <t>16.1.2.1.1.1. Cantidad de software  y hardware adquirido y entregado de forma oportuna conforme a la solicitud/Cantidad de software  y hardware solicitado por los usuarios según fecha de programación.</t>
  </si>
  <si>
    <t>16.1.3.Administrar los contratos de los servicios de TIC para proveer el acceso, operación y funcionamiento de las aplicaciones de sistemas, equipos, redes y datos demandados por los usuarios(as) en los procesos institucionales</t>
  </si>
  <si>
    <t>16.1.3.1. Que para el 2015 se evalué la calidad del servicio del 100% de los contratos tercerizados de servicios TIC en funcionamiento</t>
  </si>
  <si>
    <t>16.1.3.1.1. Porcentaje de contratos de servicios TIC en operación con evaluación de la calidad aplicada</t>
  </si>
  <si>
    <t>16.1.3.1.1.1. Cantidad de contratos de servicios TIC con evaluación de calidad aplicada/ Cantidad de contratos de servicios TIC en operación</t>
  </si>
  <si>
    <t xml:space="preserve">16.1.3.2. Que para el 2015 se elabore y comunique al personal el 100% de la Normativa de Gestión de TI para la Institución </t>
  </si>
  <si>
    <t>16.1.3.2.1. Porcentaje de Normativas de Gestión de TI para la Institución elaboradas y comunicadas al personal al concluir el periodo 2015</t>
  </si>
  <si>
    <t xml:space="preserve">16.1.6.2.1.1. Cantidad de Normativas de Gestión de TI para la Institución elaboradas y comunicadas al personal al concluir el periodo 2015/ Número de Normativas  de Gestión de TI programadas a elaborar en el periodo </t>
  </si>
  <si>
    <t>16.1.3.3. Que para el 2015 se reformule y apruebe en un 100% el Sitio Web del Senara</t>
  </si>
  <si>
    <t>16.1.3.3.1. Sitio Web del Senara reformulado y aprobado</t>
  </si>
  <si>
    <t>16.1.3.3.1.1. Sitio Web del Senara reformulado y aprobado</t>
  </si>
  <si>
    <t>16.1.3.4. Que para el 2015 opere el 100% de los contratos de servicios programados</t>
  </si>
  <si>
    <t>16.1.3.4.1. Porcentaje de contratos de servicios TIC requeridos en operación</t>
  </si>
  <si>
    <t xml:space="preserve">16.1.3.4.1.1. Cantidad de contratos de servicios en funcionamiento/ Cantidad de contratos de contratos solicitados </t>
  </si>
  <si>
    <t>16.2.1. Fortalecer el sistema de control interno de la unidad mediante la ejecución de acciones de mejora identificadas por medio de la aplicación de la  de Autoevaluación del Sistema de Control Interno para la consecución de lo siguiente: 
1) Proteger y conservar el patrimonio público contra cualquier pérdida, despilfarro, uso indebido, irregularidad o acto ilegal.
2)Exigir confiabilidad y oportunidad de la información.
3) Garantizar eficiencia y eficacia de las operaciones.
4) Cumplir con el ordenamiento jurídico y técnico.</t>
  </si>
  <si>
    <t>16.2.1.1. Que para el 2015 se cumplan 3 acciones de mejora de control interno  identificadas en el periodo 2007 al 2012</t>
  </si>
  <si>
    <t xml:space="preserve">16.2.1.1.1. Número de acciones de mejora cumplidas que fueron identificadas por medio del proceso de ASCII  </t>
  </si>
  <si>
    <t>16.2.1.1.1.1. Número de acciones de mejora cumplidas</t>
  </si>
  <si>
    <t>16.2.1.2. Que para el 2015 se cumplan una acción de mejora de control interno  identificada en el componente Actividades de Control evaluado en el 2014</t>
  </si>
  <si>
    <t xml:space="preserve">16.2.1.2.1. Número de acciones de mejora cumplidas que fueron identificadas por medio del proceso de ASCII  </t>
  </si>
  <si>
    <t>16.2.1.2.1.1. Número de acciones de mejora cumplidas</t>
  </si>
  <si>
    <t>Gestión Informática</t>
  </si>
  <si>
    <t>Descripción</t>
  </si>
  <si>
    <t>Partida</t>
  </si>
  <si>
    <t>Grupo SubPartida</t>
  </si>
  <si>
    <t>SubPartida</t>
  </si>
  <si>
    <t>Presupuesto Total</t>
  </si>
  <si>
    <t>Ejecutado</t>
  </si>
  <si>
    <t>Reserva</t>
  </si>
  <si>
    <t>Disponible</t>
  </si>
  <si>
    <t>Servicios de desarrollo sistemas informá</t>
  </si>
  <si>
    <t>1-01-16-0-010-043</t>
  </si>
  <si>
    <t>1</t>
  </si>
  <si>
    <t>04</t>
  </si>
  <si>
    <t>05</t>
  </si>
  <si>
    <t>Cantidad  de liciencias adquiridas</t>
  </si>
  <si>
    <t>Otros servicios de gestión y apoyo</t>
  </si>
  <si>
    <t>1-01-16-0-010-044</t>
  </si>
  <si>
    <t>99</t>
  </si>
  <si>
    <t>Transporte dentro del país</t>
  </si>
  <si>
    <t>01</t>
  </si>
  <si>
    <t>Viáticos dentro del país</t>
  </si>
  <si>
    <t>02</t>
  </si>
  <si>
    <t>Actividades protocolarias y sociales</t>
  </si>
  <si>
    <t>07</t>
  </si>
  <si>
    <t>Mantenimiento de edificios y locales</t>
  </si>
  <si>
    <t>08</t>
  </si>
  <si>
    <t>Mant. y rep. equipo computo y sist. info</t>
  </si>
  <si>
    <t>Repuestos y accesorios</t>
  </si>
  <si>
    <t>2</t>
  </si>
  <si>
    <t>Equipo y mobiliario de oficina</t>
  </si>
  <si>
    <t>5</t>
  </si>
  <si>
    <t>Equipo y programas de computo</t>
  </si>
  <si>
    <t>Cantidad de proyectos del Plan Estrategi</t>
  </si>
  <si>
    <t>1-01-16-0-010-045</t>
  </si>
  <si>
    <t>Porcentaje de hardware adquirido en rela</t>
  </si>
  <si>
    <t>1-01-16-0-010-046</t>
  </si>
  <si>
    <t>Porcentaje  del equipo en funcionamiento</t>
  </si>
  <si>
    <t>1-01-16-0-010-047</t>
  </si>
  <si>
    <t xml:space="preserve">Porcentaje de asesorías brindadas a los </t>
  </si>
  <si>
    <t>1-01-16-0-010-050</t>
  </si>
  <si>
    <t>Cantidad  de actividades  de comunicació</t>
  </si>
  <si>
    <t>Total General</t>
  </si>
  <si>
    <t>Presupuesto (¢)</t>
  </si>
  <si>
    <t>Porcentaje (%)</t>
  </si>
  <si>
    <t>Asignado</t>
  </si>
  <si>
    <t>16.1.3.1. Que para el 2015 se evalúe la calidad del servicio del 100% de los contratos tercerizados de servicios TIC en funcionamiento</t>
  </si>
  <si>
    <t>Modificación</t>
  </si>
  <si>
    <t>1-01-16-0-010-051</t>
  </si>
  <si>
    <t>1-01-16-0-010-049</t>
  </si>
  <si>
    <t>1-01-16-0-010-048</t>
  </si>
  <si>
    <t>Gestión Informática 2016</t>
  </si>
  <si>
    <t xml:space="preserve"> Sub partida presupuestaria a ser incluida en el Presupuesto 2016.
Agregue o modifique las subpartidas que se requiera en el Presupuesto 2016 en relación con cada meta.</t>
  </si>
  <si>
    <t>Meta 2016</t>
  </si>
  <si>
    <t>codigo</t>
  </si>
  <si>
    <t>PRESUPUESTO</t>
  </si>
  <si>
    <t>Producto</t>
  </si>
  <si>
    <t>Servicio de apoyo en Tecnológias de Información y Comunicación (TIC) para el desarrollo de las actividades institucionales. 
Usuarios: funcionarios,  personas físicas y jurídicas (usuarios externos) que solicitan servicios de TIC del Senara</t>
  </si>
  <si>
    <t>unidad</t>
  </si>
  <si>
    <t>16.1.1.1. Que el 100% de la plataforma informática instalada y adquirida en el periodo opere en su totalidad.</t>
  </si>
  <si>
    <t>16.1.2.1. Que se adquiera y entregue oportunamente  a los usuarios(as) el 100% del software  y hardware solicitado y requerido</t>
  </si>
  <si>
    <t xml:space="preserve">16.1.3.4. Que  el 100% de los contratos de servicios programados se encuentren en operación </t>
  </si>
  <si>
    <t xml:space="preserve">16.2.1.1. Que se cumplan la totalidad de acciones de mejora de control interno  identificadas en el componente Sistemas de Información evaluado en el 2015. </t>
  </si>
  <si>
    <t>16.1.2.2. Que  se realicen el los proyectos del PECTIC programados para el periodo</t>
  </si>
  <si>
    <r>
      <t>1-01-16-0-010-</t>
    </r>
    <r>
      <rPr>
        <sz val="10"/>
        <color rgb="FFFF0000"/>
        <rFont val="Arial"/>
        <family val="2"/>
      </rPr>
      <t>044</t>
    </r>
  </si>
  <si>
    <t>Total Salarios</t>
  </si>
  <si>
    <t>Total Presupuesto 2016</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</si>
  <si>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</si>
  <si>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Fortalecer la estructura y funcionamiento de la Institución para maximizar la eficiencia y la eficacia del accionar institucional.
Aumentar la eficiencia en el funcionamiento de los sistemas de información institucional para fortalecer la transparencia y difusión del quehacer institucional.
Fortalecer las capacidades técnicas institucionales para alcanzar los niveles de exigencia que demanda el reposicionamiento institucional propuesto.</t>
  </si>
  <si>
    <t>Gestor Informático</t>
  </si>
  <si>
    <t>Jorge Muñoz Muñoz</t>
  </si>
  <si>
    <t>Eficacia</t>
  </si>
  <si>
    <t>Salarios</t>
  </si>
  <si>
    <t xml:space="preserve">Total </t>
  </si>
  <si>
    <t>Subtotal</t>
  </si>
  <si>
    <t xml:space="preserve">Eficacia </t>
  </si>
  <si>
    <t>16.1.3  Facilitar procesos de formulación, monitoreo, seguimiento y evaluación de la gestión de la Unidad de Gestión Informática</t>
  </si>
  <si>
    <t>Adquirir el 100% del software y hardware  requerido en función del Diagnostico de necesidades de software y hardware de la institución en el periodo vigente</t>
  </si>
  <si>
    <t>Mejora aplicada en el procedimiento actual o metodologia de diagnóstico de necesidades de software y hardware de la institución.</t>
  </si>
  <si>
    <t>Mantener la continuidad de los servicios que soportan la plataforma informática (hardwre, software y comunicación) en el periodo correspondiente.</t>
  </si>
  <si>
    <t>Brindar el soporte y mantenimiento a la plataforma informática de la institución para garantizar el óptimo funcionamiento de todos los procesos permanentes que requieren los usuarios(as) en la ejecución de las actividades.</t>
  </si>
  <si>
    <t>Sueldos para Cargos Fijos</t>
  </si>
  <si>
    <t>0</t>
  </si>
  <si>
    <t>Retribución por Años Servidos</t>
  </si>
  <si>
    <t>03</t>
  </si>
  <si>
    <t>Restric al Ejercicio Liberal de la Profe</t>
  </si>
  <si>
    <t>Décimo Tercer Mes</t>
  </si>
  <si>
    <t>Salario Escolar</t>
  </si>
  <si>
    <t>Otros incentivos salariales</t>
  </si>
  <si>
    <t>Contribución Patr.al Seguro Salud CCSS</t>
  </si>
  <si>
    <t>Contribución Patronal al INA</t>
  </si>
  <si>
    <t>Contribución Patronal al FODESAF</t>
  </si>
  <si>
    <t>Contribución Patronal Banco Popular y De</t>
  </si>
  <si>
    <t>Contribución Patr. Seguro Pens. CCSS</t>
  </si>
  <si>
    <t>Aporte Patronal Rég. Oblig. Pens. Comple</t>
  </si>
  <si>
    <t>Aporte Patronal Fondo de Cap. Laboral</t>
  </si>
  <si>
    <t>Contrib.Patr. Otros Fondos Ad.Entes Pub</t>
  </si>
  <si>
    <t>Contrib.Patr.Otros Fondos Ad.Entes Priv</t>
  </si>
  <si>
    <t>Gestionar la aprobación de las Políticas para la Gestión y Control de las Tecnologías de Información para dotar a la institución de un marco normativo para el soporte y mantenimiento de la plataforma informática, oficializado al segundo semestre 2018.</t>
  </si>
  <si>
    <t>SubTotal</t>
  </si>
  <si>
    <t>Mejorar la seguridad de TI del DRAT en relación al esquema de seguridad de Oficinas Centrales</t>
  </si>
  <si>
    <t>productos de cartón e impresos</t>
  </si>
  <si>
    <t>Evaluar los resultados de ejecución del Plan Estratégico de Tecnologías de Información y Comunicaciones (PETIC)</t>
  </si>
  <si>
    <t>amterior</t>
  </si>
  <si>
    <t>final</t>
  </si>
  <si>
    <t>ajuste</t>
  </si>
  <si>
    <t>salarios</t>
  </si>
  <si>
    <t>Informe de resultados de evaluación del   Plan Estratégico de Tecnologías de Información y Comunicaciones (PETIC) comunicado y presentado a la Gerencia.
Plan de Acción para la atención de  los resultados de  evaluación presentada y comuncada a la Gerencia</t>
  </si>
  <si>
    <t>Número de Informes de resultados de evaluación del   Plan Estratégico de Tecnologías de Información y Comunicaciones (PETIC) comunicado y presentado a la Gerencia.
Plan de Acción para la atención de  los resultados de  evaluación presentada y comuncada a la Gerencia</t>
  </si>
  <si>
    <t>La meta consiste en efectuar una evaluación  de resultados del PETIC 2012-2017 PETIC, que permita diagnósticar y determinar la situación actual y futura de requerimientos en materia de TI  y la presentación de una nueva propuesta para la formulación de  un nuevo Plan Estratégico de tecnologías de Información, que considere al menos un diagnóstico de la institución en TIC, así como la presentación formal de un documento con los resultados de la evaluación para apoyar la toma de decisiones en materia de tecnologías de información y comunicación.  La evaluación de los Proyectos en operación significa que estos se encuentren funcionando de acuerdo a los objetivos definidos para cada proyecto en el PETIC al cierre del mismo.  Variaciones o modificaciones al PETIC se obtendrían de la evaluación posterior del mismo.  La meta se valora como cumplida con la presentación de evidencia que certifique las realización de todas las siguientes actividades: acciones y gestiones ejecutadas para evaluar el PETIC, la presentación de un documento aprobado por la Gerencia con la descripción de los resultados de la evaluación comunicado a la Gerencia y un documento que evidencie la descripción del Plan de Acción con el detalles de las acciones para la atención de los resultados de la evaluación y la propuesta para la formulación de un nuevo PETIC, con el detalle de requerimientos técnicos y económicos para formular un nuevo PETIC.   De esta forma la meta se evidencia con la presentación formal y oficial de documentos aprobados.</t>
  </si>
  <si>
    <t>1
1</t>
  </si>
  <si>
    <t>evidencia</t>
  </si>
  <si>
    <t>Inventario
Registro de fallas por mes
Informes trimestrales</t>
  </si>
  <si>
    <t>Presupuesto 2019(en colones)</t>
  </si>
  <si>
    <t xml:space="preserve">Diagnóstico de necesidades elaborado
Registro de Software   hardware adquirido (cuadros de determinación de necesidades y compras)
</t>
  </si>
  <si>
    <t>Contratos de servicios TIC  vigentes para soporte técnico del total de los contratos</t>
  </si>
  <si>
    <t>Numero de contratos vigentes al año</t>
  </si>
  <si>
    <t>solicitudes de pago de contrato firmada por gerencia.
Solicitudes de apertura de expediente de contratación.
Informes o reporte de incidentes, o de satisfacción del servicio</t>
  </si>
  <si>
    <t>Diagnosticar y facilitar las aplicaciones de software  y hardware  para asegurar  la disponibilidad  oportuna de los servicios de comunicaciones requerido en la Institución .</t>
  </si>
  <si>
    <t>Efectuar la gestión de del óptimo funcionamiento de tecnologías de información y sus procesos permanentes (captura, diseño, validación, selección, manipulación, procesamiento, conservación, aseguramiento y comunicación de la información) para brindar a los usuarios(as) los servicios requeridos  en la ejecución de las actividades institucionales, mediante la utilización de hadware y software.</t>
  </si>
  <si>
    <t>Plan Operativo Institucional por Unidad 2019</t>
  </si>
  <si>
    <t>Proyecto a ser incluido en mejora de la Gestión el cual consume horas profesionales pero no se estima recurso presupuestario.</t>
  </si>
  <si>
    <t>Mantener un máximo del 85% de la plataforma de TI en funcionamiento</t>
  </si>
  <si>
    <t>Número de equipos reportados en funcionamiento al mes</t>
  </si>
  <si>
    <t>N° de equipos adquiridos en el año/ total de equipos programados (10)
N° de aplicaciones adquiridas/número de aplicaciones programadas a adquirir (1)</t>
  </si>
  <si>
    <t>porcentaje</t>
  </si>
  <si>
    <t xml:space="preserve">Porcentaje de software y hardware adquirido en el periodo
</t>
  </si>
  <si>
    <t xml:space="preserve">Mantener operativa y segura la plataforma informática </t>
  </si>
  <si>
    <t xml:space="preserve"> Se refiere la seguridad de la plataforma por medio de la vigencia de ocho contratos. En  el 2019 se requiere mantener vigente al menos 8 contratos, de los cuales seis se pagan mensualmente y dos anualmente.
1.Corresponde la suscripción a la antivirus, se cancela trimestralmente.
2.Correos electrónicos, se cancela uno en cada trimestre
 3.Contrato  Hospedaje del sitio WEB, se cancela uno en cada trimestre
4.Suscripción de Master Lex, se cancela uno anual en julio
5.Watch/Websense: Proxi, se cancela uno anual en julio
6.Nuevo contrato de matenimiento preventivo y correctivo del SIF Senara. 
7. BAKU. Software para consulta por parte de los usuarios de aspectos de contratación admnistrativa, por el momento se contempla el contrato de cinco licencias para el uso de Auditoría y Dirección Jurídica.
8. Enki. Software para automatización de funciones de archivo, se paga un contrato de forma mensual.
 Contrato vigente se refiere a contratos formalizados, con la atención de las partes de sus obligaciones y deberes.  Estos contratos permiten la operación de la plataforma informática del Senara, de no contar con los mismos se compromete la eficacia y eficiencia de la plataforma informática.</t>
  </si>
  <si>
    <t xml:space="preserve">Adquirir el 100% del software y hardware requerido por la institución en el periodo vigente. </t>
  </si>
  <si>
    <t>Se hace único proceso de adquisición de software y de hadware al año, salvo en caso de necesidad especial.  Para valorar el logro de la meta se debe considerar los resultados de la aplicación de la formula diseñada para el indicador.  El 100% implica adquirir 10 equipos y una aplicación que es la programación establecida para el periodo, la meta se verifica como alcanzada si se atienden los dos valores programados.
La meta se estima con base en registros históricos de necesidades institucionales de la plataforma infromación y del diagnóstico de necesidades que se aplica de forma anual.
La cantidad de equipo y software se basa en los requerimiento establecidos en el Plan de Compras que elaboran las áreas o unidades y que envian a la UGI y que esta identifica como sujeto a compra.  Y  considera solicitudes extemporáneas que podrían realizar las unidades ejecutoras.  La adquisición de equipo dependerá de la cantidad de recursos presupuestarios asignados a la UGI.  Para verificar el indicador y la meta se utiliza como medio el cartel de compras de cada trimestre.  Se utiliza como criterio técnico un lapzo o periodo de 15 días posterior a la fecha de entrega del equipo o del software por parte de la unidad Servicios Administrativos.  La cantidad depende de la programación que se realice en el Plan de Compras.      Nota: La entrega física del equipo al usuario es responsabilidad de SA.  La UGI recibe el equipo comprado de SA, lo configura y prepara y luego se lo devuelve a SA para que sean estos los que entregan el equipo al usuario final.</t>
  </si>
  <si>
    <t>Presupuesto 2019
(en colones)</t>
  </si>
  <si>
    <t>Sumatoria de equipos reportados en funcionamiento al mes/total de equipos  de la plataforma TI (85%)</t>
  </si>
  <si>
    <t xml:space="preserve">Se estará actualizando el inventario de equipos TI y se estará registrando en módulo de inventarios.
La meta consiste en mantener un 85% de la plataforma informática en línea o funcionamiento mensualmente, un valor menor a esta incide en la gestión institucional y se considera fuera de los parámetros de calidad de la gestión informática.
Para verficar el cumplimiento de la meta se realizara un registro de fallas al mes por equipo y se elaborará un reporte trimestral, de foma que los equipos fuera de línea no sea  mayor al 15%  en cada trimestre.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</si>
</sst>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27" x14ac:knownFonts="1">
    <font>
      <sz val="11"/>
      <color theme="1"/>
      <name val="Calibri"/>
      <family val="2"/>
      <scheme val="minor"/>
    </font>
    <font>
      <sz val="12"/>
      <color theme="1"/>
      <name val="Franklin Gothic Book"/>
      <family val="2"/>
    </font>
    <font>
      <b/>
      <sz val="12"/>
      <color theme="1"/>
      <name val="Franklin Gothic Book"/>
      <family val="2"/>
    </font>
    <font>
      <sz val="20"/>
      <color theme="1"/>
      <name val="Franklin Gothic Book"/>
      <family val="2"/>
    </font>
    <font>
      <sz val="11"/>
      <color theme="1"/>
      <name val="Calibri"/>
      <family val="2"/>
      <scheme val="minor"/>
    </font>
    <font>
      <sz val="12"/>
      <name val="Franklin Gothic Book"/>
      <family val="2"/>
    </font>
    <font>
      <sz val="10"/>
      <name val="Arial"/>
      <family val="2"/>
    </font>
    <font>
      <b/>
      <sz val="12"/>
      <name val="Arial"/>
      <family val="2"/>
    </font>
    <font>
      <b/>
      <sz val="10"/>
      <name val="Arial"/>
      <family val="2"/>
    </font>
    <font>
      <sz val="14"/>
      <name val="Arial"/>
      <family val="2"/>
    </font>
    <font>
      <sz val="10"/>
      <name val="Arial"/>
      <family val="2"/>
    </font>
    <font>
      <b/>
      <sz val="18"/>
      <color theme="1"/>
      <name val="Franklin Gothic Book"/>
      <family val="2"/>
    </font>
    <font>
      <sz val="10"/>
      <color theme="4"/>
      <name val="Arial"/>
      <family val="2"/>
    </font>
    <font>
      <sz val="12"/>
      <name val="Arial"/>
      <family val="2"/>
    </font>
    <font>
      <b/>
      <sz val="9"/>
      <color indexed="81"/>
      <name val="Tahoma"/>
      <family val="2"/>
    </font>
    <font>
      <sz val="9"/>
      <color indexed="81"/>
      <name val="Tahoma"/>
      <family val="2"/>
    </font>
    <font>
      <sz val="10"/>
      <color rgb="FFFF0000"/>
      <name val="Arial"/>
      <family val="2"/>
    </font>
    <font>
      <b/>
      <sz val="12"/>
      <name val="Franklin Gothic Book"/>
      <family val="2"/>
    </font>
    <font>
      <b/>
      <i/>
      <sz val="10"/>
      <name val="Arial"/>
      <family val="2"/>
    </font>
    <font>
      <b/>
      <sz val="11"/>
      <color theme="1"/>
      <name val="Calibri"/>
      <family val="2"/>
      <scheme val="minor"/>
    </font>
    <font>
      <sz val="11"/>
      <color rgb="FFFF0000"/>
      <name val="Calibri"/>
      <family val="2"/>
      <scheme val="minor"/>
    </font>
    <font>
      <sz val="12"/>
      <color rgb="FFFF0000"/>
      <name val="Franklin Gothic Book"/>
      <family val="2"/>
    </font>
    <font>
      <b/>
      <sz val="14"/>
      <color indexed="81"/>
      <name val="Tahoma"/>
      <family val="2"/>
    </font>
    <font>
      <sz val="14"/>
      <color indexed="81"/>
      <name val="Tahoma"/>
      <family val="2"/>
    </font>
    <font>
      <b/>
      <sz val="14"/>
      <color theme="1"/>
      <name val="Franklin Gothic Book"/>
      <family val="2"/>
    </font>
    <font>
      <sz val="8"/>
      <color theme="1"/>
      <name val="Calibri"/>
      <family val="2"/>
      <scheme val="minor"/>
    </font>
    <font>
      <sz val="8"/>
      <color theme="1"/>
      <name val="Franklin Gothic Book"/>
      <family val="2"/>
    </font>
  </fonts>
  <fills count="1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4" fillId="0" borderId="0"/>
    <xf numFmtId="0" fontId="6" fillId="0" borderId="0"/>
    <xf numFmtId="43" fontId="4" fillId="0" borderId="0" applyFont="0" applyFill="0" applyBorder="0" applyAlignment="0" applyProtection="0"/>
    <xf numFmtId="9" fontId="4" fillId="0" borderId="0" applyFont="0" applyFill="0" applyBorder="0" applyAlignment="0" applyProtection="0"/>
  </cellStyleXfs>
  <cellXfs count="196">
    <xf numFmtId="0" fontId="0" fillId="0" borderId="0" xfId="0"/>
    <xf numFmtId="0" fontId="1" fillId="0" borderId="1" xfId="0" applyFont="1" applyBorder="1" applyAlignment="1">
      <alignment horizontal="justify" vertical="top"/>
    </xf>
    <xf numFmtId="0" fontId="1" fillId="0" borderId="1" xfId="0" applyFont="1" applyBorder="1" applyAlignment="1">
      <alignment horizontal="center" vertical="top"/>
    </xf>
    <xf numFmtId="0" fontId="1" fillId="0" borderId="0" xfId="0" applyFont="1"/>
    <xf numFmtId="0" fontId="2" fillId="0" borderId="0" xfId="0" applyFont="1"/>
    <xf numFmtId="0" fontId="1" fillId="0" borderId="0" xfId="0" applyFont="1" applyAlignment="1">
      <alignment vertical="top" wrapText="1"/>
    </xf>
    <xf numFmtId="0" fontId="1" fillId="0" borderId="0" xfId="0" applyFont="1" applyAlignment="1">
      <alignment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9" fontId="1" fillId="0" borderId="1" xfId="0" applyNumberFormat="1" applyFont="1" applyBorder="1" applyAlignment="1">
      <alignment horizontal="center" vertical="top"/>
    </xf>
    <xf numFmtId="0" fontId="1" fillId="0" borderId="2" xfId="0" applyFont="1" applyBorder="1" applyAlignment="1">
      <alignment vertical="top" wrapText="1"/>
    </xf>
    <xf numFmtId="9" fontId="1" fillId="0" borderId="1" xfId="0" applyNumberFormat="1" applyFont="1" applyBorder="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1" fillId="0" borderId="0" xfId="0" applyFont="1" applyAlignment="1">
      <alignment horizontal="center" wrapText="1"/>
    </xf>
    <xf numFmtId="0" fontId="1" fillId="3" borderId="1" xfId="0" applyFont="1" applyFill="1" applyBorder="1" applyAlignment="1">
      <alignment vertical="top" wrapText="1"/>
    </xf>
    <xf numFmtId="0" fontId="1" fillId="3" borderId="1" xfId="0" applyFont="1" applyFill="1" applyBorder="1" applyAlignment="1">
      <alignment horizontal="center" vertical="top"/>
    </xf>
    <xf numFmtId="9" fontId="1" fillId="3" borderId="1" xfId="0" applyNumberFormat="1" applyFont="1" applyFill="1" applyBorder="1" applyAlignment="1">
      <alignment horizontal="center" vertical="top"/>
    </xf>
    <xf numFmtId="1" fontId="1" fillId="3" borderId="1" xfId="0" applyNumberFormat="1" applyFont="1" applyFill="1" applyBorder="1" applyAlignment="1">
      <alignment horizontal="center" vertical="top"/>
    </xf>
    <xf numFmtId="0" fontId="2" fillId="2" borderId="1" xfId="0" applyFont="1" applyFill="1" applyBorder="1" applyAlignment="1">
      <alignment horizontal="center" vertical="center" wrapText="1"/>
    </xf>
    <xf numFmtId="0" fontId="1" fillId="0" borderId="1" xfId="0" applyFont="1" applyBorder="1"/>
    <xf numFmtId="0" fontId="5" fillId="4" borderId="1" xfId="1" applyFont="1" applyFill="1" applyBorder="1" applyAlignment="1">
      <alignment horizontal="justify" vertical="top" wrapText="1"/>
    </xf>
    <xf numFmtId="0" fontId="5" fillId="4" borderId="1" xfId="1" applyFont="1" applyFill="1" applyBorder="1" applyAlignment="1">
      <alignment horizontal="left" vertical="top" wrapText="1"/>
    </xf>
    <xf numFmtId="0" fontId="1" fillId="4" borderId="1" xfId="0" applyFont="1" applyFill="1" applyBorder="1" applyAlignment="1">
      <alignment vertical="top" wrapText="1"/>
    </xf>
    <xf numFmtId="0" fontId="1" fillId="0" borderId="2" xfId="0" applyFont="1" applyBorder="1" applyAlignment="1">
      <alignment horizontal="center" vertical="top" wrapText="1"/>
    </xf>
    <xf numFmtId="0" fontId="1" fillId="3" borderId="1" xfId="0" applyFont="1" applyFill="1" applyBorder="1" applyAlignment="1">
      <alignment horizontal="center" vertical="top" wrapText="1"/>
    </xf>
    <xf numFmtId="0" fontId="6" fillId="0" borderId="0" xfId="2"/>
    <xf numFmtId="0" fontId="6" fillId="0" borderId="0" xfId="2" applyFill="1" applyBorder="1"/>
    <xf numFmtId="0" fontId="8" fillId="0" borderId="0" xfId="2" applyFont="1" applyFill="1" applyBorder="1"/>
    <xf numFmtId="0" fontId="6" fillId="0" borderId="0" xfId="2" applyFill="1" applyBorder="1" applyAlignment="1">
      <alignment horizontal="center"/>
    </xf>
    <xf numFmtId="0" fontId="6" fillId="0" borderId="1" xfId="2" applyFill="1" applyBorder="1" applyAlignment="1">
      <alignment horizontal="center"/>
    </xf>
    <xf numFmtId="0" fontId="6" fillId="0" borderId="1" xfId="2" applyFill="1" applyBorder="1" applyAlignment="1">
      <alignment horizontal="center" textRotation="90"/>
    </xf>
    <xf numFmtId="0" fontId="6" fillId="0" borderId="1" xfId="2" applyFill="1" applyBorder="1" applyAlignment="1">
      <alignment horizontal="center" wrapText="1"/>
    </xf>
    <xf numFmtId="0" fontId="6" fillId="0" borderId="0" xfId="2" applyFill="1" applyBorder="1" applyAlignment="1">
      <alignment vertical="top"/>
    </xf>
    <xf numFmtId="49" fontId="6" fillId="0" borderId="1" xfId="2" applyNumberFormat="1" applyFill="1" applyBorder="1"/>
    <xf numFmtId="49" fontId="6" fillId="0" borderId="1" xfId="2" applyNumberFormat="1" applyFill="1" applyBorder="1" applyAlignment="1">
      <alignment horizontal="center"/>
    </xf>
    <xf numFmtId="4" fontId="6" fillId="0" borderId="1" xfId="2" applyNumberFormat="1" applyFill="1" applyBorder="1"/>
    <xf numFmtId="49" fontId="8" fillId="0" borderId="1" xfId="2" applyNumberFormat="1" applyFont="1" applyFill="1" applyBorder="1" applyAlignment="1">
      <alignment vertical="top"/>
    </xf>
    <xf numFmtId="0" fontId="6" fillId="0" borderId="1" xfId="2" applyFill="1" applyBorder="1" applyAlignment="1">
      <alignment vertical="top"/>
    </xf>
    <xf numFmtId="0" fontId="8" fillId="0" borderId="1" xfId="2" applyFont="1" applyFill="1" applyBorder="1" applyAlignment="1">
      <alignment vertical="top"/>
    </xf>
    <xf numFmtId="4" fontId="8" fillId="0" borderId="1" xfId="2" applyNumberFormat="1" applyFont="1" applyFill="1" applyBorder="1" applyAlignment="1">
      <alignment vertical="top"/>
    </xf>
    <xf numFmtId="49" fontId="10" fillId="0" borderId="1" xfId="2" applyNumberFormat="1" applyFont="1" applyFill="1" applyBorder="1"/>
    <xf numFmtId="49" fontId="6" fillId="0" borderId="1" xfId="2" applyNumberFormat="1" applyFill="1" applyBorder="1" applyAlignment="1">
      <alignment wrapText="1"/>
    </xf>
    <xf numFmtId="49" fontId="8" fillId="0" borderId="1" xfId="2" applyNumberFormat="1" applyFont="1" applyFill="1" applyBorder="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2" fillId="2" borderId="2" xfId="0" applyFont="1" applyFill="1" applyBorder="1" applyAlignment="1">
      <alignment horizontal="center" vertical="center" wrapText="1"/>
    </xf>
    <xf numFmtId="49" fontId="12" fillId="0" borderId="1" xfId="2" applyNumberFormat="1" applyFont="1" applyFill="1" applyBorder="1" applyAlignment="1">
      <alignment wrapText="1"/>
    </xf>
    <xf numFmtId="49" fontId="12" fillId="0" borderId="1" xfId="2" applyNumberFormat="1" applyFont="1" applyFill="1" applyBorder="1"/>
    <xf numFmtId="49" fontId="12" fillId="0" borderId="1" xfId="2" applyNumberFormat="1" applyFont="1" applyFill="1" applyBorder="1" applyAlignment="1">
      <alignment horizontal="center"/>
    </xf>
    <xf numFmtId="4" fontId="12" fillId="0" borderId="1" xfId="2" applyNumberFormat="1" applyFont="1" applyFill="1" applyBorder="1"/>
    <xf numFmtId="0" fontId="12" fillId="0" borderId="1" xfId="2" applyFont="1" applyFill="1" applyBorder="1" applyAlignment="1">
      <alignment vertical="top" wrapText="1"/>
    </xf>
    <xf numFmtId="49" fontId="8" fillId="5" borderId="1" xfId="2" applyNumberFormat="1" applyFont="1" applyFill="1" applyBorder="1" applyAlignment="1">
      <alignment vertical="top" wrapText="1"/>
    </xf>
    <xf numFmtId="43" fontId="6" fillId="0" borderId="0" xfId="3" applyFont="1"/>
    <xf numFmtId="4" fontId="6" fillId="0" borderId="0" xfId="2" applyNumberFormat="1" applyFill="1" applyBorder="1" applyAlignment="1">
      <alignment vertical="top"/>
    </xf>
    <xf numFmtId="4" fontId="1" fillId="0" borderId="2" xfId="0" applyNumberFormat="1" applyFont="1" applyBorder="1" applyAlignment="1">
      <alignment vertical="top"/>
    </xf>
    <xf numFmtId="4" fontId="1" fillId="0" borderId="1" xfId="0" applyNumberFormat="1" applyFont="1" applyBorder="1"/>
    <xf numFmtId="0" fontId="6" fillId="0" borderId="1" xfId="2" applyBorder="1" applyAlignment="1">
      <alignment horizontal="center"/>
    </xf>
    <xf numFmtId="43" fontId="6" fillId="0" borderId="1" xfId="3" applyFont="1" applyBorder="1"/>
    <xf numFmtId="43" fontId="6" fillId="6" borderId="1" xfId="3" applyFont="1" applyFill="1" applyBorder="1"/>
    <xf numFmtId="43" fontId="6" fillId="7" borderId="1" xfId="3" applyFont="1" applyFill="1" applyBorder="1"/>
    <xf numFmtId="43" fontId="6" fillId="8" borderId="1" xfId="3" applyFont="1" applyFill="1" applyBorder="1"/>
    <xf numFmtId="43" fontId="6" fillId="9" borderId="1" xfId="3" applyFont="1" applyFill="1" applyBorder="1"/>
    <xf numFmtId="43" fontId="6" fillId="10" borderId="1" xfId="3" applyFont="1" applyFill="1" applyBorder="1"/>
    <xf numFmtId="43" fontId="6" fillId="11" borderId="1" xfId="3" applyFont="1" applyFill="1" applyBorder="1"/>
    <xf numFmtId="43" fontId="6" fillId="12" borderId="1" xfId="3" applyFont="1" applyFill="1" applyBorder="1"/>
    <xf numFmtId="4" fontId="6" fillId="12" borderId="1" xfId="2" applyNumberFormat="1" applyFill="1" applyBorder="1"/>
    <xf numFmtId="49" fontId="6" fillId="0" borderId="1" xfId="2" applyNumberFormat="1" applyFont="1" applyFill="1" applyBorder="1"/>
    <xf numFmtId="0" fontId="2" fillId="2" borderId="1" xfId="0" applyFont="1" applyFill="1" applyBorder="1" applyAlignment="1">
      <alignment horizontal="center" vertical="center" wrapText="1"/>
    </xf>
    <xf numFmtId="0" fontId="1" fillId="0" borderId="2" xfId="0" applyFont="1" applyBorder="1" applyAlignment="1">
      <alignment horizontal="center" vertical="top" wrapText="1"/>
    </xf>
    <xf numFmtId="0" fontId="2" fillId="2" borderId="2" xfId="0" applyFont="1" applyFill="1" applyBorder="1" applyAlignment="1">
      <alignment horizontal="center" vertical="center" wrapText="1"/>
    </xf>
    <xf numFmtId="0" fontId="13" fillId="13" borderId="1" xfId="2" applyFont="1" applyFill="1" applyBorder="1" applyAlignment="1">
      <alignment horizontal="left" vertical="center" wrapText="1"/>
    </xf>
    <xf numFmtId="0" fontId="13" fillId="13" borderId="1" xfId="2" applyFont="1" applyFill="1" applyBorder="1" applyAlignment="1">
      <alignment horizontal="center" vertical="center" wrapText="1"/>
    </xf>
    <xf numFmtId="4" fontId="6" fillId="0" borderId="1" xfId="2" applyNumberFormat="1" applyFill="1" applyBorder="1" applyAlignment="1">
      <alignment vertical="top"/>
    </xf>
    <xf numFmtId="0" fontId="1" fillId="5" borderId="2" xfId="0" applyFont="1" applyFill="1" applyBorder="1" applyAlignment="1">
      <alignment horizontal="center" vertical="top" wrapText="1"/>
    </xf>
    <xf numFmtId="0" fontId="1" fillId="5" borderId="2" xfId="0" applyFont="1" applyFill="1" applyBorder="1" applyAlignment="1">
      <alignment vertical="top" wrapText="1"/>
    </xf>
    <xf numFmtId="0" fontId="1" fillId="8" borderId="1" xfId="0" applyFont="1" applyFill="1" applyBorder="1" applyAlignment="1">
      <alignment vertical="top" wrapText="1"/>
    </xf>
    <xf numFmtId="0" fontId="1" fillId="8" borderId="1" xfId="0" applyFont="1" applyFill="1" applyBorder="1" applyAlignment="1">
      <alignment horizontal="center" vertical="top" wrapText="1"/>
    </xf>
    <xf numFmtId="0" fontId="1" fillId="5" borderId="1" xfId="0" applyFont="1" applyFill="1" applyBorder="1" applyAlignment="1">
      <alignment vertical="top" wrapText="1"/>
    </xf>
    <xf numFmtId="49" fontId="8" fillId="8" borderId="1" xfId="2" applyNumberFormat="1" applyFont="1" applyFill="1" applyBorder="1" applyAlignment="1">
      <alignment vertical="top" wrapText="1"/>
    </xf>
    <xf numFmtId="9" fontId="5" fillId="0" borderId="2" xfId="0" applyNumberFormat="1" applyFont="1" applyFill="1" applyBorder="1" applyAlignment="1">
      <alignment horizontal="justify" vertical="top" wrapText="1"/>
    </xf>
    <xf numFmtId="0" fontId="5" fillId="0" borderId="0" xfId="0" applyFont="1" applyAlignment="1">
      <alignment horizontal="center"/>
    </xf>
    <xf numFmtId="0" fontId="5" fillId="0" borderId="1" xfId="0" applyFont="1" applyFill="1" applyBorder="1" applyAlignment="1">
      <alignment horizontal="center" vertical="top"/>
    </xf>
    <xf numFmtId="0" fontId="5" fillId="0" borderId="0" xfId="0" applyFont="1" applyAlignment="1">
      <alignment horizontal="center" wrapText="1"/>
    </xf>
    <xf numFmtId="0" fontId="1" fillId="0" borderId="0" xfId="0" applyFont="1" applyBorder="1" applyAlignment="1">
      <alignment horizontal="center" vertical="top" wrapText="1"/>
    </xf>
    <xf numFmtId="0" fontId="5" fillId="0" borderId="0" xfId="1" applyFont="1" applyFill="1" applyBorder="1" applyAlignment="1">
      <alignment horizontal="justify" vertical="top" wrapText="1"/>
    </xf>
    <xf numFmtId="0" fontId="2" fillId="0" borderId="0" xfId="0" applyFont="1" applyBorder="1"/>
    <xf numFmtId="0" fontId="1" fillId="0" borderId="0" xfId="0" applyFont="1" applyBorder="1" applyAlignment="1">
      <alignment vertical="top" wrapText="1"/>
    </xf>
    <xf numFmtId="0" fontId="5" fillId="0" borderId="5" xfId="0" applyFont="1" applyFill="1" applyBorder="1" applyAlignment="1">
      <alignment horizontal="center" vertical="top"/>
    </xf>
    <xf numFmtId="0" fontId="5" fillId="0" borderId="10" xfId="0" applyFont="1" applyBorder="1" applyAlignment="1">
      <alignment horizontal="center" vertical="top" wrapText="1"/>
    </xf>
    <xf numFmtId="0" fontId="5" fillId="0" borderId="1" xfId="0" applyFont="1" applyFill="1" applyBorder="1" applyAlignment="1">
      <alignment horizontal="justify" vertical="top" wrapText="1"/>
    </xf>
    <xf numFmtId="164" fontId="5" fillId="0" borderId="1" xfId="0" applyNumberFormat="1" applyFont="1" applyFill="1" applyBorder="1" applyAlignment="1">
      <alignment horizontal="right" vertical="top" wrapText="1"/>
    </xf>
    <xf numFmtId="164" fontId="17" fillId="0" borderId="1" xfId="4" applyNumberFormat="1" applyFont="1" applyFill="1" applyBorder="1" applyAlignment="1">
      <alignment horizontal="right" vertical="top"/>
    </xf>
    <xf numFmtId="164" fontId="1" fillId="0" borderId="0" xfId="0" applyNumberFormat="1" applyFont="1" applyAlignment="1">
      <alignment horizontal="right" wrapText="1"/>
    </xf>
    <xf numFmtId="0" fontId="0" fillId="3" borderId="0" xfId="0" applyFill="1" applyBorder="1" applyAlignment="1">
      <alignment wrapText="1"/>
    </xf>
    <xf numFmtId="0" fontId="0" fillId="3" borderId="0" xfId="0" applyFill="1" applyBorder="1"/>
    <xf numFmtId="0" fontId="0" fillId="3" borderId="0" xfId="0" applyFill="1" applyBorder="1" applyAlignment="1">
      <alignment horizontal="center"/>
    </xf>
    <xf numFmtId="0" fontId="0" fillId="3" borderId="1" xfId="0" applyFill="1" applyBorder="1" applyAlignment="1">
      <alignment horizontal="center" wrapText="1"/>
    </xf>
    <xf numFmtId="0" fontId="0" fillId="3" borderId="1" xfId="0" applyFill="1" applyBorder="1" applyAlignment="1">
      <alignment horizontal="center" textRotation="90"/>
    </xf>
    <xf numFmtId="49" fontId="0" fillId="3" borderId="1" xfId="0" applyNumberFormat="1" applyFill="1" applyBorder="1" applyAlignment="1">
      <alignment wrapText="1"/>
    </xf>
    <xf numFmtId="49" fontId="0" fillId="3" borderId="1" xfId="0" applyNumberFormat="1" applyFill="1" applyBorder="1" applyAlignment="1">
      <alignment horizontal="center"/>
    </xf>
    <xf numFmtId="4" fontId="0" fillId="3" borderId="1" xfId="0" applyNumberFormat="1" applyFill="1" applyBorder="1"/>
    <xf numFmtId="49" fontId="8" fillId="3" borderId="1" xfId="0" applyNumberFormat="1" applyFont="1" applyFill="1" applyBorder="1" applyAlignment="1">
      <alignment vertical="top" wrapText="1"/>
    </xf>
    <xf numFmtId="0" fontId="0" fillId="3" borderId="1" xfId="0" applyFill="1" applyBorder="1" applyAlignment="1">
      <alignment vertical="top"/>
    </xf>
    <xf numFmtId="0" fontId="8" fillId="3" borderId="1" xfId="0" applyFont="1" applyFill="1" applyBorder="1" applyAlignment="1">
      <alignment vertical="top"/>
    </xf>
    <xf numFmtId="4" fontId="0" fillId="3" borderId="1" xfId="0" applyNumberFormat="1" applyFill="1" applyBorder="1" applyAlignment="1">
      <alignment vertical="top"/>
    </xf>
    <xf numFmtId="0" fontId="0" fillId="3" borderId="0" xfId="0" applyFill="1" applyBorder="1" applyAlignment="1">
      <alignment vertical="top" wrapText="1"/>
    </xf>
    <xf numFmtId="0" fontId="0" fillId="3" borderId="0" xfId="0" applyFill="1" applyBorder="1" applyAlignment="1">
      <alignment vertical="top"/>
    </xf>
    <xf numFmtId="0" fontId="0" fillId="3" borderId="1" xfId="0" applyFill="1" applyBorder="1" applyAlignment="1">
      <alignment vertical="top" wrapText="1"/>
    </xf>
    <xf numFmtId="0" fontId="18" fillId="3" borderId="0" xfId="0" applyFont="1" applyFill="1" applyBorder="1" applyAlignment="1">
      <alignment horizontal="left" wrapText="1"/>
    </xf>
    <xf numFmtId="164" fontId="5" fillId="0" borderId="2" xfId="0" applyNumberFormat="1" applyFont="1" applyFill="1" applyBorder="1" applyAlignment="1">
      <alignment horizontal="right" vertical="top"/>
    </xf>
    <xf numFmtId="164" fontId="1" fillId="0" borderId="0" xfId="0" applyNumberFormat="1" applyFont="1" applyAlignment="1">
      <alignment horizontal="center" wrapText="1"/>
    </xf>
    <xf numFmtId="4" fontId="0" fillId="0" borderId="0" xfId="0" applyNumberFormat="1"/>
    <xf numFmtId="49" fontId="8" fillId="5" borderId="1" xfId="0" applyNumberFormat="1" applyFont="1" applyFill="1" applyBorder="1" applyAlignment="1">
      <alignment vertical="top" wrapText="1"/>
    </xf>
    <xf numFmtId="49" fontId="8" fillId="3" borderId="0" xfId="0" applyNumberFormat="1" applyFont="1" applyFill="1" applyBorder="1" applyAlignment="1">
      <alignment vertical="top" wrapText="1"/>
    </xf>
    <xf numFmtId="0" fontId="8" fillId="3" borderId="0" xfId="0" applyFont="1" applyFill="1" applyBorder="1" applyAlignment="1">
      <alignment vertical="top"/>
    </xf>
    <xf numFmtId="4" fontId="0" fillId="3" borderId="0" xfId="0" applyNumberFormat="1" applyFill="1" applyBorder="1" applyAlignment="1">
      <alignment vertical="top"/>
    </xf>
    <xf numFmtId="0" fontId="19" fillId="5" borderId="1" xfId="0" applyFont="1" applyFill="1" applyBorder="1" applyAlignment="1">
      <alignment vertical="top" wrapText="1"/>
    </xf>
    <xf numFmtId="4" fontId="20" fillId="3" borderId="1" xfId="0" applyNumberFormat="1" applyFont="1" applyFill="1" applyBorder="1"/>
    <xf numFmtId="4" fontId="20" fillId="3" borderId="12" xfId="0" applyNumberFormat="1" applyFont="1" applyFill="1" applyBorder="1"/>
    <xf numFmtId="4" fontId="20" fillId="0" borderId="0" xfId="0" applyNumberFormat="1" applyFont="1" applyFill="1" applyBorder="1"/>
    <xf numFmtId="49" fontId="0" fillId="5" borderId="1" xfId="0" applyNumberFormat="1" applyFill="1" applyBorder="1" applyAlignment="1">
      <alignment horizontal="center"/>
    </xf>
    <xf numFmtId="4" fontId="0" fillId="5" borderId="1" xfId="0" applyNumberFormat="1" applyFill="1" applyBorder="1"/>
    <xf numFmtId="0" fontId="0" fillId="5" borderId="1" xfId="0" applyFill="1" applyBorder="1" applyAlignment="1">
      <alignment vertical="top"/>
    </xf>
    <xf numFmtId="0" fontId="8" fillId="5" borderId="1" xfId="0" applyFont="1" applyFill="1" applyBorder="1" applyAlignment="1">
      <alignment vertical="top"/>
    </xf>
    <xf numFmtId="4" fontId="0" fillId="5" borderId="1" xfId="0" applyNumberFormat="1" applyFill="1" applyBorder="1" applyAlignment="1">
      <alignment vertical="top"/>
    </xf>
    <xf numFmtId="0" fontId="2" fillId="2" borderId="1" xfId="0" applyFont="1" applyFill="1" applyBorder="1" applyAlignment="1">
      <alignment horizontal="center" vertical="center" wrapText="1"/>
    </xf>
    <xf numFmtId="0" fontId="1" fillId="0" borderId="0" xfId="0" applyFont="1" applyBorder="1" applyAlignment="1">
      <alignment horizontal="center"/>
    </xf>
    <xf numFmtId="0" fontId="2" fillId="0" borderId="1" xfId="0" applyFont="1" applyBorder="1" applyAlignment="1">
      <alignment horizontal="justify" vertical="top"/>
    </xf>
    <xf numFmtId="0" fontId="2" fillId="0" borderId="1" xfId="0" applyFont="1" applyBorder="1" applyAlignment="1">
      <alignment horizontal="justify" vertical="top" wrapText="1"/>
    </xf>
    <xf numFmtId="0" fontId="2" fillId="0" borderId="0" xfId="0" applyFont="1" applyAlignment="1">
      <alignment horizontal="justify" vertical="top"/>
    </xf>
    <xf numFmtId="0" fontId="2" fillId="0" borderId="0" xfId="0" applyFont="1" applyAlignment="1">
      <alignment horizontal="justify" vertical="top" wrapText="1"/>
    </xf>
    <xf numFmtId="0" fontId="1" fillId="0" borderId="0" xfId="0" applyFont="1" applyAlignment="1">
      <alignment horizontal="justify" vertical="top"/>
    </xf>
    <xf numFmtId="0" fontId="1" fillId="0" borderId="1" xfId="0" applyFont="1" applyBorder="1" applyAlignment="1">
      <alignment horizontal="justify" vertical="top" wrapText="1"/>
    </xf>
    <xf numFmtId="0" fontId="1" fillId="0" borderId="0" xfId="0" applyFont="1" applyFill="1" applyBorder="1" applyAlignment="1">
      <alignment horizontal="justify" vertical="top" wrapText="1"/>
    </xf>
    <xf numFmtId="0" fontId="1" fillId="0" borderId="0" xfId="0" applyFont="1" applyBorder="1" applyAlignment="1">
      <alignment horizontal="justify" vertical="top"/>
    </xf>
    <xf numFmtId="0" fontId="1" fillId="0" borderId="0" xfId="0" applyFont="1" applyBorder="1" applyAlignment="1">
      <alignment horizontal="justify" vertical="top" wrapText="1"/>
    </xf>
    <xf numFmtId="0" fontId="1" fillId="0" borderId="0" xfId="0" applyFont="1" applyAlignment="1">
      <alignment horizontal="justify" vertical="top" wrapText="1"/>
    </xf>
    <xf numFmtId="0" fontId="1" fillId="0" borderId="1" xfId="0" applyFont="1" applyBorder="1" applyAlignment="1">
      <alignment vertical="top"/>
    </xf>
    <xf numFmtId="0" fontId="1" fillId="0" borderId="2" xfId="0" applyFont="1" applyBorder="1" applyAlignment="1">
      <alignment horizontal="justify" vertical="top" wrapText="1"/>
    </xf>
    <xf numFmtId="0" fontId="2" fillId="2" borderId="1" xfId="0" applyFont="1" applyFill="1" applyBorder="1" applyAlignment="1">
      <alignment horizontal="center" vertical="center" wrapText="1"/>
    </xf>
    <xf numFmtId="0" fontId="21" fillId="0" borderId="1" xfId="0" applyFont="1" applyFill="1" applyBorder="1" applyAlignment="1">
      <alignment horizontal="justify" vertical="top" wrapText="1"/>
    </xf>
    <xf numFmtId="0" fontId="21" fillId="0" borderId="1" xfId="0" applyFont="1" applyBorder="1" applyAlignment="1">
      <alignment horizontal="justify" vertical="top" wrapText="1"/>
    </xf>
    <xf numFmtId="0" fontId="21" fillId="0" borderId="1" xfId="0" applyFont="1" applyFill="1" applyBorder="1" applyAlignment="1">
      <alignment horizontal="justify" vertical="top"/>
    </xf>
    <xf numFmtId="9" fontId="21" fillId="0" borderId="1" xfId="0" applyNumberFormat="1" applyFont="1" applyFill="1" applyBorder="1" applyAlignment="1">
      <alignment horizontal="center" vertical="top" wrapText="1"/>
    </xf>
    <xf numFmtId="0" fontId="21" fillId="0" borderId="1" xfId="0" applyFont="1" applyFill="1" applyBorder="1" applyAlignment="1">
      <alignment horizontal="center" vertical="top"/>
    </xf>
    <xf numFmtId="0" fontId="21" fillId="0" borderId="1" xfId="0" applyFont="1" applyFill="1" applyBorder="1" applyAlignment="1">
      <alignment horizontal="center" vertical="top" wrapText="1"/>
    </xf>
    <xf numFmtId="164" fontId="21" fillId="0" borderId="1" xfId="0" applyNumberFormat="1" applyFont="1" applyFill="1" applyBorder="1" applyAlignment="1">
      <alignment horizontal="right" vertical="top"/>
    </xf>
    <xf numFmtId="9" fontId="21" fillId="0" borderId="2" xfId="0" applyNumberFormat="1" applyFont="1" applyFill="1" applyBorder="1" applyAlignment="1">
      <alignment horizontal="justify" vertical="top" wrapText="1"/>
    </xf>
    <xf numFmtId="9" fontId="5" fillId="0" borderId="1" xfId="0" applyNumberFormat="1" applyFont="1" applyFill="1" applyBorder="1" applyAlignment="1">
      <alignment horizontal="justify" vertical="top" wrapText="1"/>
    </xf>
    <xf numFmtId="9" fontId="1" fillId="0" borderId="1" xfId="0" applyNumberFormat="1" applyFont="1" applyBorder="1" applyAlignment="1">
      <alignment vertical="top" wrapText="1"/>
    </xf>
    <xf numFmtId="164" fontId="2" fillId="0" borderId="0" xfId="0" applyNumberFormat="1" applyFont="1" applyFill="1" applyBorder="1" applyAlignment="1">
      <alignment horizontal="right" vertical="center"/>
    </xf>
    <xf numFmtId="4" fontId="25" fillId="0" borderId="0" xfId="0" applyNumberFormat="1" applyFont="1" applyFill="1" applyBorder="1"/>
    <xf numFmtId="164" fontId="26" fillId="0" borderId="0" xfId="0" applyNumberFormat="1" applyFont="1" applyFill="1" applyBorder="1" applyAlignment="1">
      <alignment horizontal="center"/>
    </xf>
    <xf numFmtId="0" fontId="1" fillId="0" borderId="0" xfId="0" applyFont="1" applyFill="1" applyAlignment="1">
      <alignment horizontal="center"/>
    </xf>
    <xf numFmtId="164" fontId="2" fillId="0" borderId="1" xfId="0" applyNumberFormat="1" applyFont="1" applyBorder="1" applyAlignment="1">
      <alignment horizontal="right" vertical="top"/>
    </xf>
    <xf numFmtId="164" fontId="2" fillId="0" borderId="1" xfId="0" applyNumberFormat="1" applyFont="1" applyBorder="1" applyAlignment="1">
      <alignment horizontal="right" vertical="top" wrapText="1"/>
    </xf>
    <xf numFmtId="0" fontId="5" fillId="3" borderId="2" xfId="0" applyFont="1" applyFill="1" applyBorder="1" applyAlignment="1">
      <alignment horizontal="justify" vertical="top" wrapText="1"/>
    </xf>
    <xf numFmtId="9" fontId="5" fillId="3" borderId="2" xfId="0" applyNumberFormat="1" applyFont="1" applyFill="1" applyBorder="1" applyAlignment="1">
      <alignment horizontal="center" vertical="top"/>
    </xf>
    <xf numFmtId="164" fontId="5" fillId="3" borderId="2" xfId="0" applyNumberFormat="1" applyFont="1" applyFill="1" applyBorder="1" applyAlignment="1">
      <alignment horizontal="right" vertical="top"/>
    </xf>
    <xf numFmtId="0" fontId="2" fillId="2" borderId="1" xfId="0" applyFont="1" applyFill="1" applyBorder="1" applyAlignment="1">
      <alignment horizontal="center" vertical="center" wrapText="1"/>
    </xf>
    <xf numFmtId="0" fontId="24" fillId="0" borderId="0" xfId="0" applyFont="1" applyBorder="1" applyAlignment="1">
      <alignment horizontal="center"/>
    </xf>
    <xf numFmtId="0" fontId="1" fillId="0" borderId="1" xfId="0" applyFont="1" applyBorder="1" applyAlignment="1">
      <alignment horizontal="left" vertical="top" wrapText="1"/>
    </xf>
    <xf numFmtId="0" fontId="17" fillId="2" borderId="1" xfId="0" applyFont="1" applyFill="1" applyBorder="1" applyAlignment="1">
      <alignment horizontal="center" vertical="center" wrapText="1"/>
    </xf>
    <xf numFmtId="0" fontId="2" fillId="0" borderId="11" xfId="0" applyFont="1" applyBorder="1" applyAlignment="1">
      <alignment horizontal="justify" vertical="top"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9" fontId="17" fillId="0" borderId="1" xfId="4" applyNumberFormat="1" applyFont="1" applyFill="1" applyBorder="1" applyAlignment="1">
      <alignment horizontal="center" vertical="center"/>
    </xf>
    <xf numFmtId="0" fontId="1"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2" xfId="0" applyFont="1" applyBorder="1" applyAlignment="1">
      <alignment horizontal="justify" vertical="top" wrapText="1"/>
    </xf>
    <xf numFmtId="0" fontId="1" fillId="0" borderId="4" xfId="0" applyFont="1" applyBorder="1" applyAlignment="1">
      <alignment horizontal="justify" vertical="top" wrapText="1"/>
    </xf>
    <xf numFmtId="49" fontId="9" fillId="3" borderId="0" xfId="0" applyNumberFormat="1" applyFont="1" applyFill="1" applyBorder="1" applyAlignment="1">
      <alignment horizontal="center"/>
    </xf>
    <xf numFmtId="0" fontId="9" fillId="3" borderId="0" xfId="0" applyFont="1" applyFill="1" applyBorder="1" applyAlignment="1">
      <alignment horizontal="center"/>
    </xf>
    <xf numFmtId="0" fontId="7" fillId="0" borderId="0" xfId="2" applyFont="1" applyFill="1" applyBorder="1" applyAlignment="1">
      <alignment horizontal="center"/>
    </xf>
    <xf numFmtId="0" fontId="8" fillId="0" borderId="0" xfId="2" applyFont="1" applyFill="1" applyBorder="1" applyAlignment="1">
      <alignment horizontal="center"/>
    </xf>
    <xf numFmtId="49" fontId="9" fillId="0" borderId="0" xfId="2" applyNumberFormat="1" applyFont="1" applyFill="1" applyBorder="1" applyAlignment="1">
      <alignment horizontal="center"/>
    </xf>
    <xf numFmtId="0" fontId="9" fillId="0" borderId="0" xfId="2" applyFont="1" applyFill="1" applyBorder="1" applyAlignment="1">
      <alignment horizont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2" xfId="0" applyFont="1" applyFill="1" applyBorder="1" applyAlignment="1">
      <alignment horizontal="left" vertical="top" wrapText="1"/>
    </xf>
    <xf numFmtId="0" fontId="2" fillId="2" borderId="3" xfId="0" applyFont="1" applyFill="1" applyBorder="1" applyAlignment="1">
      <alignment horizontal="center" vertical="center" wrapText="1"/>
    </xf>
    <xf numFmtId="0" fontId="3" fillId="0" borderId="0" xfId="0" applyFont="1" applyAlignment="1">
      <alignment horizontal="center"/>
    </xf>
    <xf numFmtId="0" fontId="2" fillId="2" borderId="1"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5">
    <cellStyle name="Millares" xfId="3" builtinId="3"/>
    <cellStyle name="Normal" xfId="0" builtinId="0"/>
    <cellStyle name="Normal 2" xfId="2"/>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Kathia%20Hidalgo\AppData\Local\Microsoft\Windows\Temporary%20Internet%20Files\Content.Outlook\LGFX37QA\Ejecuci&#243;n%20presupustaria%20Gestion%20de%20informatica%20de%20may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refreshError="1">
        <row r="5">
          <cell r="B5" t="str">
            <v>2015</v>
          </cell>
        </row>
        <row r="26">
          <cell r="B26" t="str">
            <v>R_CATPRE39</v>
          </cell>
        </row>
        <row r="27">
          <cell r="B27" t="str">
            <v>Unidad Ejecutora: Gestión Informática</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9"/>
  <sheetViews>
    <sheetView tabSelected="1" topLeftCell="C10" zoomScaleNormal="100" zoomScaleSheetLayoutView="70" workbookViewId="0">
      <selection activeCell="D10" sqref="D10"/>
    </sheetView>
  </sheetViews>
  <sheetFormatPr baseColWidth="10" defaultRowHeight="16.5" x14ac:dyDescent="0.3"/>
  <cols>
    <col min="1" max="1" width="34.28515625" style="3" hidden="1" customWidth="1"/>
    <col min="2" max="2" width="27.42578125" style="133" customWidth="1"/>
    <col min="3" max="3" width="40.140625" style="133" customWidth="1"/>
    <col min="4" max="4" width="24" style="133" customWidth="1"/>
    <col min="5" max="5" width="24.28515625" style="133" customWidth="1"/>
    <col min="6" max="6" width="24.28515625" style="133" hidden="1" customWidth="1"/>
    <col min="7" max="7" width="12.28515625" style="133" customWidth="1"/>
    <col min="8" max="8" width="21.140625" style="133" customWidth="1"/>
    <col min="9" max="9" width="11.7109375" style="3" customWidth="1"/>
    <col min="10" max="10" width="7.5703125" style="12" customWidth="1"/>
    <col min="11" max="13" width="6.85546875" style="12" bestFit="1" customWidth="1"/>
    <col min="14" max="14" width="21.140625" style="12" customWidth="1"/>
    <col min="15" max="15" width="105" style="82" customWidth="1"/>
    <col min="16" max="16384" width="11.42578125" style="3"/>
  </cols>
  <sheetData>
    <row r="1" spans="1:15" ht="19.5" x14ac:dyDescent="0.35">
      <c r="B1" s="162" t="s">
        <v>179</v>
      </c>
      <c r="C1" s="162"/>
      <c r="D1" s="162"/>
      <c r="E1" s="162"/>
      <c r="F1" s="162"/>
      <c r="G1" s="162"/>
      <c r="H1" s="162"/>
      <c r="I1" s="162"/>
      <c r="J1" s="162"/>
      <c r="K1" s="162"/>
      <c r="L1" s="162"/>
      <c r="M1" s="162"/>
      <c r="N1" s="162"/>
      <c r="O1" s="162"/>
    </row>
    <row r="2" spans="1:15" ht="72.75" customHeight="1" x14ac:dyDescent="0.3">
      <c r="B2" s="129" t="s">
        <v>1</v>
      </c>
      <c r="C2" s="163" t="s">
        <v>126</v>
      </c>
      <c r="D2" s="163"/>
      <c r="E2" s="163"/>
      <c r="F2" s="163"/>
      <c r="G2" s="163"/>
      <c r="H2" s="163"/>
      <c r="I2" s="163"/>
      <c r="J2" s="163"/>
      <c r="K2" s="163"/>
      <c r="L2" s="163"/>
      <c r="M2" s="163"/>
      <c r="N2" s="163"/>
      <c r="O2" s="163"/>
    </row>
    <row r="3" spans="1:15" ht="60.75" customHeight="1" x14ac:dyDescent="0.3">
      <c r="B3" s="130" t="s">
        <v>14</v>
      </c>
      <c r="C3" s="163" t="s">
        <v>127</v>
      </c>
      <c r="D3" s="163"/>
      <c r="E3" s="163"/>
      <c r="F3" s="163"/>
      <c r="G3" s="163"/>
      <c r="H3" s="163"/>
      <c r="I3" s="163"/>
      <c r="J3" s="163"/>
      <c r="K3" s="163"/>
      <c r="L3" s="163"/>
      <c r="M3" s="163"/>
      <c r="N3" s="163"/>
      <c r="O3" s="163"/>
    </row>
    <row r="4" spans="1:15" x14ac:dyDescent="0.3">
      <c r="B4" s="131" t="s">
        <v>0</v>
      </c>
      <c r="C4" s="132" t="s">
        <v>16</v>
      </c>
      <c r="D4" s="132" t="s">
        <v>128</v>
      </c>
      <c r="E4" s="165" t="s">
        <v>129</v>
      </c>
      <c r="F4" s="165"/>
      <c r="G4" s="165"/>
    </row>
    <row r="5" spans="1:15" ht="16.5" customHeight="1" x14ac:dyDescent="0.3">
      <c r="A5" s="161" t="s">
        <v>115</v>
      </c>
      <c r="B5" s="161" t="s">
        <v>2</v>
      </c>
      <c r="C5" s="161" t="s">
        <v>3</v>
      </c>
      <c r="D5" s="161" t="s">
        <v>4</v>
      </c>
      <c r="E5" s="161"/>
      <c r="F5" s="161"/>
      <c r="G5" s="161"/>
      <c r="H5" s="161"/>
      <c r="I5" s="161"/>
      <c r="J5" s="161"/>
      <c r="K5" s="161"/>
      <c r="L5" s="161"/>
      <c r="M5" s="161"/>
      <c r="N5" s="161" t="s">
        <v>190</v>
      </c>
      <c r="O5" s="164" t="s">
        <v>23</v>
      </c>
    </row>
    <row r="6" spans="1:15" x14ac:dyDescent="0.3">
      <c r="A6" s="161"/>
      <c r="B6" s="161"/>
      <c r="C6" s="161"/>
      <c r="D6" s="161" t="s">
        <v>13</v>
      </c>
      <c r="E6" s="161" t="s">
        <v>5</v>
      </c>
      <c r="F6" s="166" t="s">
        <v>170</v>
      </c>
      <c r="G6" s="161" t="s">
        <v>15</v>
      </c>
      <c r="H6" s="161" t="s">
        <v>6</v>
      </c>
      <c r="I6" s="161" t="s">
        <v>7</v>
      </c>
      <c r="J6" s="161" t="s">
        <v>8</v>
      </c>
      <c r="K6" s="161"/>
      <c r="L6" s="161"/>
      <c r="M6" s="161"/>
      <c r="N6" s="161"/>
      <c r="O6" s="164"/>
    </row>
    <row r="7" spans="1:15" ht="41.25" customHeight="1" x14ac:dyDescent="0.3">
      <c r="A7" s="161"/>
      <c r="B7" s="161"/>
      <c r="C7" s="161"/>
      <c r="D7" s="161"/>
      <c r="E7" s="161"/>
      <c r="F7" s="167"/>
      <c r="G7" s="161"/>
      <c r="H7" s="161"/>
      <c r="I7" s="161"/>
      <c r="J7" s="127" t="s">
        <v>9</v>
      </c>
      <c r="K7" s="127" t="s">
        <v>10</v>
      </c>
      <c r="L7" s="127" t="s">
        <v>11</v>
      </c>
      <c r="M7" s="127" t="s">
        <v>12</v>
      </c>
      <c r="N7" s="161"/>
      <c r="O7" s="164"/>
    </row>
    <row r="8" spans="1:15" ht="120" customHeight="1" x14ac:dyDescent="0.3">
      <c r="A8" s="172" t="s">
        <v>116</v>
      </c>
      <c r="B8" s="168" t="s">
        <v>178</v>
      </c>
      <c r="C8" s="140" t="s">
        <v>139</v>
      </c>
      <c r="D8" s="158" t="s">
        <v>181</v>
      </c>
      <c r="E8" s="158" t="s">
        <v>182</v>
      </c>
      <c r="F8" s="158" t="s">
        <v>171</v>
      </c>
      <c r="G8" s="158" t="s">
        <v>25</v>
      </c>
      <c r="H8" s="158" t="s">
        <v>191</v>
      </c>
      <c r="I8" s="158" t="s">
        <v>184</v>
      </c>
      <c r="J8" s="159">
        <v>0.85</v>
      </c>
      <c r="K8" s="159">
        <v>0.85</v>
      </c>
      <c r="L8" s="159">
        <v>0.85</v>
      </c>
      <c r="M8" s="159">
        <v>0.85</v>
      </c>
      <c r="N8" s="160">
        <v>1760000</v>
      </c>
      <c r="O8" s="81" t="s">
        <v>192</v>
      </c>
    </row>
    <row r="9" spans="1:15" ht="269.25" customHeight="1" x14ac:dyDescent="0.3">
      <c r="A9" s="173"/>
      <c r="B9" s="169"/>
      <c r="C9" s="174" t="s">
        <v>177</v>
      </c>
      <c r="D9" s="134" t="s">
        <v>188</v>
      </c>
      <c r="E9" s="134" t="s">
        <v>185</v>
      </c>
      <c r="F9" s="134" t="s">
        <v>173</v>
      </c>
      <c r="G9" s="91" t="s">
        <v>25</v>
      </c>
      <c r="H9" s="134" t="s">
        <v>183</v>
      </c>
      <c r="I9" s="139" t="s">
        <v>184</v>
      </c>
      <c r="J9" s="20"/>
      <c r="K9" s="20"/>
      <c r="L9" s="151">
        <v>1</v>
      </c>
      <c r="M9" s="7"/>
      <c r="N9" s="92">
        <v>7000000</v>
      </c>
      <c r="O9" s="7" t="s">
        <v>189</v>
      </c>
    </row>
    <row r="10" spans="1:15" ht="246" customHeight="1" x14ac:dyDescent="0.3">
      <c r="A10" s="173"/>
      <c r="B10" s="170"/>
      <c r="C10" s="175"/>
      <c r="D10" s="91" t="s">
        <v>186</v>
      </c>
      <c r="E10" s="91" t="s">
        <v>174</v>
      </c>
      <c r="F10" s="91" t="s">
        <v>176</v>
      </c>
      <c r="G10" s="91" t="s">
        <v>130</v>
      </c>
      <c r="H10" s="91" t="s">
        <v>175</v>
      </c>
      <c r="I10" s="91" t="s">
        <v>117</v>
      </c>
      <c r="J10" s="83">
        <v>6</v>
      </c>
      <c r="K10" s="83">
        <v>6</v>
      </c>
      <c r="L10" s="83">
        <v>8</v>
      </c>
      <c r="M10" s="83">
        <v>6</v>
      </c>
      <c r="N10" s="111">
        <f>37100000+120000</f>
        <v>37220000</v>
      </c>
      <c r="O10" s="150" t="s">
        <v>187</v>
      </c>
    </row>
    <row r="11" spans="1:15" ht="30" customHeight="1" x14ac:dyDescent="0.3">
      <c r="A11" s="85"/>
      <c r="B11" s="135"/>
      <c r="C11" s="135"/>
      <c r="D11" s="86"/>
      <c r="E11" s="86"/>
      <c r="F11" s="86"/>
      <c r="G11" s="135"/>
      <c r="H11" s="86"/>
      <c r="J11" s="171" t="s">
        <v>133</v>
      </c>
      <c r="K11" s="171"/>
      <c r="L11" s="171"/>
      <c r="M11" s="171"/>
      <c r="N11" s="156">
        <f>SUM(N8:N10)</f>
        <v>45980000</v>
      </c>
      <c r="O11" s="89"/>
    </row>
    <row r="12" spans="1:15" ht="25.5" customHeight="1" x14ac:dyDescent="0.3">
      <c r="A12" s="87" t="s">
        <v>124</v>
      </c>
      <c r="B12" s="136"/>
      <c r="C12" s="137"/>
      <c r="D12" s="137"/>
      <c r="E12" s="137"/>
      <c r="F12" s="137"/>
      <c r="G12" s="137"/>
      <c r="H12" s="137"/>
      <c r="I12" s="88"/>
      <c r="J12" s="171" t="s">
        <v>131</v>
      </c>
      <c r="K12" s="171"/>
      <c r="L12" s="171"/>
      <c r="M12" s="171"/>
      <c r="N12" s="156">
        <v>59317812.850000001</v>
      </c>
      <c r="O12" s="90"/>
    </row>
    <row r="13" spans="1:15" x14ac:dyDescent="0.3">
      <c r="A13" s="87" t="s">
        <v>125</v>
      </c>
      <c r="B13" s="136"/>
      <c r="C13" s="137"/>
      <c r="D13" s="137"/>
      <c r="E13" s="137"/>
      <c r="F13" s="137"/>
      <c r="G13" s="137"/>
      <c r="H13" s="137"/>
      <c r="I13" s="88"/>
      <c r="J13" s="171" t="s">
        <v>132</v>
      </c>
      <c r="K13" s="171"/>
      <c r="L13" s="171"/>
      <c r="M13" s="171"/>
      <c r="N13" s="157">
        <f>+N11+N12</f>
        <v>105297812.84999999</v>
      </c>
      <c r="O13" s="90"/>
    </row>
    <row r="14" spans="1:15" x14ac:dyDescent="0.3">
      <c r="B14" s="138"/>
      <c r="C14" s="138"/>
      <c r="D14" s="138"/>
      <c r="E14" s="138"/>
      <c r="F14" s="138"/>
      <c r="G14" s="138"/>
      <c r="H14" s="138"/>
      <c r="I14" s="6"/>
      <c r="J14" s="14"/>
      <c r="K14" s="14"/>
      <c r="L14" s="14"/>
      <c r="M14" s="14"/>
      <c r="N14" s="94"/>
      <c r="O14" s="84"/>
    </row>
    <row r="15" spans="1:15" x14ac:dyDescent="0.3">
      <c r="B15" s="138"/>
      <c r="C15" s="138"/>
      <c r="D15" s="138"/>
      <c r="E15" s="138"/>
      <c r="F15" s="138"/>
      <c r="G15" s="138"/>
      <c r="H15" s="138"/>
      <c r="I15" s="6"/>
      <c r="J15" s="14"/>
      <c r="K15" s="14"/>
      <c r="L15" s="14"/>
      <c r="M15" s="14"/>
      <c r="N15" s="128"/>
      <c r="O15" s="84"/>
    </row>
    <row r="16" spans="1:15" x14ac:dyDescent="0.3">
      <c r="B16" s="138"/>
      <c r="C16" s="138"/>
      <c r="D16" s="138"/>
      <c r="E16" s="138"/>
      <c r="F16" s="138"/>
      <c r="G16" s="138"/>
      <c r="H16" s="138"/>
      <c r="I16" s="6"/>
      <c r="J16" s="14"/>
      <c r="K16" s="14"/>
      <c r="L16" s="14"/>
      <c r="M16" s="14"/>
      <c r="N16" s="152"/>
      <c r="O16" s="84"/>
    </row>
    <row r="17" spans="14:14" x14ac:dyDescent="0.3">
      <c r="N17" s="153">
        <v>105297812.84999999</v>
      </c>
    </row>
    <row r="18" spans="14:14" x14ac:dyDescent="0.3">
      <c r="N18" s="154">
        <f>+N17-N13</f>
        <v>0</v>
      </c>
    </row>
    <row r="19" spans="14:14" x14ac:dyDescent="0.3">
      <c r="N19" s="155"/>
    </row>
  </sheetData>
  <mergeCells count="23">
    <mergeCell ref="A5:A7"/>
    <mergeCell ref="B8:B10"/>
    <mergeCell ref="J11:M11"/>
    <mergeCell ref="J12:M12"/>
    <mergeCell ref="J13:M13"/>
    <mergeCell ref="A8:A10"/>
    <mergeCell ref="C9:C10"/>
    <mergeCell ref="N5:N7"/>
    <mergeCell ref="B1:O1"/>
    <mergeCell ref="C2:O2"/>
    <mergeCell ref="C3:O3"/>
    <mergeCell ref="O5:O7"/>
    <mergeCell ref="B5:B7"/>
    <mergeCell ref="C5:C7"/>
    <mergeCell ref="D5:M5"/>
    <mergeCell ref="D6:D7"/>
    <mergeCell ref="E6:E7"/>
    <mergeCell ref="G6:G7"/>
    <mergeCell ref="H6:H7"/>
    <mergeCell ref="I6:I7"/>
    <mergeCell ref="J6:M6"/>
    <mergeCell ref="E4:G4"/>
    <mergeCell ref="F6:F7"/>
  </mergeCells>
  <printOptions horizontalCentered="1"/>
  <pageMargins left="0.39370078740157483" right="0.39370078740157483" top="0.39370078740157483" bottom="0.39370078740157483" header="0.31496062992125984" footer="0.31496062992125984"/>
  <pageSetup scale="4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6"/>
  <sheetViews>
    <sheetView workbookViewId="0">
      <selection activeCell="B2" sqref="B2"/>
    </sheetView>
  </sheetViews>
  <sheetFormatPr baseColWidth="10" defaultRowHeight="15" x14ac:dyDescent="0.25"/>
  <cols>
    <col min="2" max="2" width="25" customWidth="1"/>
    <col min="3" max="3" width="19.140625" customWidth="1"/>
  </cols>
  <sheetData>
    <row r="1" spans="2:14" ht="36" customHeight="1" x14ac:dyDescent="0.25"/>
    <row r="2" spans="2:14" ht="56.25" customHeight="1" x14ac:dyDescent="0.25">
      <c r="B2" t="s">
        <v>180</v>
      </c>
    </row>
    <row r="3" spans="2:14" ht="16.5" x14ac:dyDescent="0.25">
      <c r="B3" s="161" t="s">
        <v>3</v>
      </c>
      <c r="C3" s="161" t="s">
        <v>4</v>
      </c>
      <c r="D3" s="161"/>
      <c r="E3" s="161"/>
      <c r="F3" s="161"/>
      <c r="G3" s="161"/>
      <c r="H3" s="161"/>
      <c r="I3" s="161"/>
      <c r="J3" s="161"/>
      <c r="K3" s="161"/>
      <c r="L3" s="161"/>
      <c r="M3" s="161" t="s">
        <v>172</v>
      </c>
      <c r="N3" s="164" t="s">
        <v>23</v>
      </c>
    </row>
    <row r="4" spans="2:14" ht="16.5" x14ac:dyDescent="0.25">
      <c r="B4" s="161"/>
      <c r="C4" s="161" t="s">
        <v>13</v>
      </c>
      <c r="D4" s="161" t="s">
        <v>5</v>
      </c>
      <c r="E4" s="166" t="s">
        <v>170</v>
      </c>
      <c r="F4" s="161" t="s">
        <v>15</v>
      </c>
      <c r="G4" s="161" t="s">
        <v>6</v>
      </c>
      <c r="H4" s="161" t="s">
        <v>7</v>
      </c>
      <c r="I4" s="161" t="s">
        <v>8</v>
      </c>
      <c r="J4" s="161"/>
      <c r="K4" s="161"/>
      <c r="L4" s="161"/>
      <c r="M4" s="161"/>
      <c r="N4" s="164"/>
    </row>
    <row r="5" spans="2:14" ht="16.5" x14ac:dyDescent="0.25">
      <c r="B5" s="161"/>
      <c r="C5" s="161"/>
      <c r="D5" s="161"/>
      <c r="E5" s="167"/>
      <c r="F5" s="161"/>
      <c r="G5" s="161"/>
      <c r="H5" s="161"/>
      <c r="I5" s="141" t="s">
        <v>9</v>
      </c>
      <c r="J5" s="141" t="s">
        <v>10</v>
      </c>
      <c r="K5" s="141" t="s">
        <v>11</v>
      </c>
      <c r="L5" s="141" t="s">
        <v>12</v>
      </c>
      <c r="M5" s="161"/>
      <c r="N5" s="164"/>
    </row>
    <row r="6" spans="2:14" ht="409.5" x14ac:dyDescent="0.25">
      <c r="B6" s="143" t="s">
        <v>135</v>
      </c>
      <c r="C6" s="142" t="s">
        <v>161</v>
      </c>
      <c r="D6" s="142" t="s">
        <v>166</v>
      </c>
      <c r="E6" s="142"/>
      <c r="F6" s="142" t="s">
        <v>134</v>
      </c>
      <c r="G6" s="142" t="s">
        <v>167</v>
      </c>
      <c r="H6" s="144" t="s">
        <v>117</v>
      </c>
      <c r="I6" s="145"/>
      <c r="J6" s="146"/>
      <c r="K6" s="146"/>
      <c r="L6" s="147" t="s">
        <v>169</v>
      </c>
      <c r="M6" s="148"/>
      <c r="N6" s="149" t="s">
        <v>168</v>
      </c>
    </row>
  </sheetData>
  <mergeCells count="11">
    <mergeCell ref="I4:L4"/>
    <mergeCell ref="B3:B5"/>
    <mergeCell ref="C3:L3"/>
    <mergeCell ref="M3:M5"/>
    <mergeCell ref="N3:N5"/>
    <mergeCell ref="C4:C5"/>
    <mergeCell ref="D4:D5"/>
    <mergeCell ref="E4:E5"/>
    <mergeCell ref="F4:F5"/>
    <mergeCell ref="G4:G5"/>
    <mergeCell ref="H4:H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topLeftCell="A9" zoomScale="60" zoomScaleNormal="112" workbookViewId="0">
      <selection activeCell="E37" sqref="E37"/>
    </sheetView>
  </sheetViews>
  <sheetFormatPr baseColWidth="10" defaultRowHeight="15" x14ac:dyDescent="0.25"/>
  <cols>
    <col min="1" max="1" width="45.5703125" customWidth="1"/>
    <col min="2" max="4" width="3.7109375" bestFit="1" customWidth="1"/>
    <col min="5" max="5" width="18.5703125" customWidth="1"/>
    <col min="6" max="6" width="19.140625" customWidth="1"/>
    <col min="7" max="7" width="22.5703125" customWidth="1"/>
    <col min="11" max="11" width="16.85546875" customWidth="1"/>
    <col min="13" max="13" width="21.140625" customWidth="1"/>
  </cols>
  <sheetData>
    <row r="1" spans="1:6" ht="18" x14ac:dyDescent="0.25">
      <c r="A1" s="176" t="s">
        <v>60</v>
      </c>
      <c r="B1" s="177"/>
      <c r="C1" s="177"/>
      <c r="D1" s="177"/>
      <c r="E1" s="177"/>
    </row>
    <row r="2" spans="1:6" x14ac:dyDescent="0.25">
      <c r="A2" s="95"/>
      <c r="B2" s="96"/>
      <c r="C2" s="96"/>
      <c r="D2" s="97"/>
      <c r="E2" s="96"/>
    </row>
    <row r="3" spans="1:6" ht="87" x14ac:dyDescent="0.25">
      <c r="A3" s="98" t="s">
        <v>61</v>
      </c>
      <c r="B3" s="99" t="s">
        <v>62</v>
      </c>
      <c r="C3" s="99" t="s">
        <v>63</v>
      </c>
      <c r="D3" s="99" t="s">
        <v>64</v>
      </c>
      <c r="E3" s="98" t="s">
        <v>65</v>
      </c>
      <c r="F3">
        <v>2017</v>
      </c>
    </row>
    <row r="4" spans="1:6" ht="15" customHeight="1" x14ac:dyDescent="0.25">
      <c r="A4" s="100" t="s">
        <v>140</v>
      </c>
      <c r="B4" s="101" t="s">
        <v>141</v>
      </c>
      <c r="C4" s="101" t="s">
        <v>79</v>
      </c>
      <c r="D4" s="101" t="s">
        <v>79</v>
      </c>
      <c r="E4" s="102">
        <v>17073492.210000001</v>
      </c>
    </row>
    <row r="5" spans="1:6" ht="15" customHeight="1" x14ac:dyDescent="0.25">
      <c r="A5" s="100" t="s">
        <v>142</v>
      </c>
      <c r="B5" s="101" t="s">
        <v>141</v>
      </c>
      <c r="C5" s="101" t="s">
        <v>143</v>
      </c>
      <c r="D5" s="101" t="s">
        <v>79</v>
      </c>
      <c r="E5" s="102">
        <v>8271215.2300000004</v>
      </c>
    </row>
    <row r="6" spans="1:6" ht="15" customHeight="1" x14ac:dyDescent="0.25">
      <c r="A6" s="100" t="s">
        <v>144</v>
      </c>
      <c r="B6" s="101" t="s">
        <v>141</v>
      </c>
      <c r="C6" s="101" t="s">
        <v>143</v>
      </c>
      <c r="D6" s="101" t="s">
        <v>81</v>
      </c>
      <c r="E6" s="102">
        <v>9390420.7100000009</v>
      </c>
    </row>
    <row r="7" spans="1:6" ht="15" customHeight="1" x14ac:dyDescent="0.25">
      <c r="A7" s="100" t="s">
        <v>145</v>
      </c>
      <c r="B7" s="101" t="s">
        <v>141</v>
      </c>
      <c r="C7" s="101" t="s">
        <v>143</v>
      </c>
      <c r="D7" s="101" t="s">
        <v>143</v>
      </c>
      <c r="E7" s="102">
        <v>3399479.52</v>
      </c>
    </row>
    <row r="8" spans="1:6" ht="15" customHeight="1" x14ac:dyDescent="0.25">
      <c r="A8" s="100" t="s">
        <v>146</v>
      </c>
      <c r="B8" s="101" t="s">
        <v>141</v>
      </c>
      <c r="C8" s="101" t="s">
        <v>143</v>
      </c>
      <c r="D8" s="101" t="s">
        <v>72</v>
      </c>
      <c r="E8" s="102">
        <v>3026565.96</v>
      </c>
    </row>
    <row r="9" spans="1:6" ht="15" customHeight="1" x14ac:dyDescent="0.25">
      <c r="A9" s="100" t="s">
        <v>147</v>
      </c>
      <c r="B9" s="101" t="s">
        <v>141</v>
      </c>
      <c r="C9" s="101" t="s">
        <v>143</v>
      </c>
      <c r="D9" s="101" t="s">
        <v>77</v>
      </c>
      <c r="E9" s="102">
        <v>3033692</v>
      </c>
    </row>
    <row r="10" spans="1:6" ht="15" customHeight="1" x14ac:dyDescent="0.25">
      <c r="A10" s="100" t="s">
        <v>148</v>
      </c>
      <c r="B10" s="101" t="s">
        <v>141</v>
      </c>
      <c r="C10" s="101" t="s">
        <v>72</v>
      </c>
      <c r="D10" s="101" t="s">
        <v>79</v>
      </c>
      <c r="E10" s="102">
        <v>3777652.75</v>
      </c>
    </row>
    <row r="11" spans="1:6" ht="15" customHeight="1" x14ac:dyDescent="0.25">
      <c r="A11" s="100" t="s">
        <v>149</v>
      </c>
      <c r="B11" s="101" t="s">
        <v>141</v>
      </c>
      <c r="C11" s="101" t="s">
        <v>72</v>
      </c>
      <c r="D11" s="101" t="s">
        <v>143</v>
      </c>
      <c r="E11" s="102">
        <v>611930.79</v>
      </c>
    </row>
    <row r="12" spans="1:6" ht="15" customHeight="1" x14ac:dyDescent="0.25">
      <c r="A12" s="100" t="s">
        <v>150</v>
      </c>
      <c r="B12" s="101" t="s">
        <v>141</v>
      </c>
      <c r="C12" s="101" t="s">
        <v>72</v>
      </c>
      <c r="D12" s="101" t="s">
        <v>72</v>
      </c>
      <c r="E12" s="102">
        <v>2039769.31</v>
      </c>
    </row>
    <row r="13" spans="1:6" ht="15" customHeight="1" x14ac:dyDescent="0.25">
      <c r="A13" s="100" t="s">
        <v>151</v>
      </c>
      <c r="B13" s="101" t="s">
        <v>141</v>
      </c>
      <c r="C13" s="101" t="s">
        <v>72</v>
      </c>
      <c r="D13" s="101" t="s">
        <v>73</v>
      </c>
      <c r="E13" s="102">
        <v>101988.47</v>
      </c>
    </row>
    <row r="14" spans="1:6" ht="15" customHeight="1" x14ac:dyDescent="0.25">
      <c r="A14" s="100" t="s">
        <v>152</v>
      </c>
      <c r="B14" s="101" t="s">
        <v>141</v>
      </c>
      <c r="C14" s="101" t="s">
        <v>73</v>
      </c>
      <c r="D14" s="101" t="s">
        <v>79</v>
      </c>
      <c r="E14" s="102">
        <v>2072405.61</v>
      </c>
    </row>
    <row r="15" spans="1:6" ht="15" customHeight="1" x14ac:dyDescent="0.25">
      <c r="A15" s="100" t="s">
        <v>153</v>
      </c>
      <c r="B15" s="101" t="s">
        <v>141</v>
      </c>
      <c r="C15" s="101" t="s">
        <v>73</v>
      </c>
      <c r="D15" s="101" t="s">
        <v>81</v>
      </c>
      <c r="E15" s="102">
        <v>611930.79</v>
      </c>
    </row>
    <row r="16" spans="1:6" ht="15" customHeight="1" x14ac:dyDescent="0.25">
      <c r="A16" s="100" t="s">
        <v>154</v>
      </c>
      <c r="B16" s="101" t="s">
        <v>141</v>
      </c>
      <c r="C16" s="101" t="s">
        <v>73</v>
      </c>
      <c r="D16" s="101" t="s">
        <v>143</v>
      </c>
      <c r="E16" s="102">
        <v>1223861.58</v>
      </c>
    </row>
    <row r="17" spans="1:7" ht="15" customHeight="1" x14ac:dyDescent="0.25">
      <c r="A17" s="100" t="s">
        <v>155</v>
      </c>
      <c r="B17" s="101" t="s">
        <v>141</v>
      </c>
      <c r="C17" s="101" t="s">
        <v>73</v>
      </c>
      <c r="D17" s="101" t="s">
        <v>72</v>
      </c>
      <c r="E17" s="102">
        <v>101988.47</v>
      </c>
    </row>
    <row r="18" spans="1:7" ht="15" customHeight="1" x14ac:dyDescent="0.25">
      <c r="A18" s="100" t="s">
        <v>156</v>
      </c>
      <c r="B18" s="101" t="s">
        <v>141</v>
      </c>
      <c r="C18" s="101" t="s">
        <v>73</v>
      </c>
      <c r="D18" s="101" t="s">
        <v>73</v>
      </c>
      <c r="E18" s="102">
        <v>2174394.08</v>
      </c>
    </row>
    <row r="19" spans="1:7" ht="15" customHeight="1" x14ac:dyDescent="0.25">
      <c r="A19" s="103" t="s">
        <v>131</v>
      </c>
      <c r="B19" s="104"/>
      <c r="C19" s="105"/>
      <c r="D19" s="104"/>
      <c r="E19" s="106">
        <v>56910787.479999997</v>
      </c>
    </row>
    <row r="20" spans="1:7" ht="15" customHeight="1" x14ac:dyDescent="0.25">
      <c r="A20" s="103"/>
      <c r="B20" s="104"/>
      <c r="C20" s="105"/>
      <c r="D20" s="104"/>
      <c r="E20" s="106"/>
    </row>
    <row r="21" spans="1:7" ht="15" customHeight="1" x14ac:dyDescent="0.25">
      <c r="A21" s="100" t="s">
        <v>89</v>
      </c>
      <c r="B21" s="101" t="s">
        <v>90</v>
      </c>
      <c r="C21" s="101" t="s">
        <v>79</v>
      </c>
      <c r="D21" s="101" t="s">
        <v>72</v>
      </c>
      <c r="E21" s="102">
        <v>500000</v>
      </c>
    </row>
    <row r="22" spans="1:7" ht="92.25" customHeight="1" x14ac:dyDescent="0.25">
      <c r="A22" s="118" t="s">
        <v>157</v>
      </c>
      <c r="B22" s="124"/>
      <c r="C22" s="124"/>
      <c r="D22" s="124"/>
      <c r="E22" s="126">
        <f>SUM(E21)</f>
        <v>500000</v>
      </c>
    </row>
    <row r="23" spans="1:7" ht="15" customHeight="1" x14ac:dyDescent="0.25">
      <c r="A23" s="109"/>
      <c r="B23" s="104"/>
      <c r="C23" s="104"/>
      <c r="D23" s="104"/>
      <c r="E23" s="104"/>
    </row>
    <row r="24" spans="1:7" ht="15" customHeight="1" x14ac:dyDescent="0.25">
      <c r="A24" s="109" t="s">
        <v>160</v>
      </c>
      <c r="B24" s="104">
        <v>2</v>
      </c>
      <c r="C24" s="104">
        <v>99</v>
      </c>
      <c r="D24" s="104">
        <v>3</v>
      </c>
      <c r="E24" s="102">
        <v>250000</v>
      </c>
    </row>
    <row r="25" spans="1:7" ht="57.75" customHeight="1" x14ac:dyDescent="0.25">
      <c r="A25" s="114" t="s">
        <v>137</v>
      </c>
      <c r="B25" s="124"/>
      <c r="C25" s="124"/>
      <c r="D25" s="124"/>
      <c r="E25" s="126">
        <v>250000</v>
      </c>
    </row>
    <row r="26" spans="1:7" ht="22.5" customHeight="1" x14ac:dyDescent="0.25">
      <c r="A26" s="100" t="s">
        <v>78</v>
      </c>
      <c r="B26" s="101" t="s">
        <v>71</v>
      </c>
      <c r="C26" s="101" t="s">
        <v>73</v>
      </c>
      <c r="D26" s="101" t="s">
        <v>79</v>
      </c>
      <c r="E26" s="119">
        <v>60000</v>
      </c>
    </row>
    <row r="27" spans="1:7" ht="18" customHeight="1" x14ac:dyDescent="0.25">
      <c r="A27" s="100" t="s">
        <v>80</v>
      </c>
      <c r="B27" s="101" t="s">
        <v>71</v>
      </c>
      <c r="C27" s="101" t="s">
        <v>73</v>
      </c>
      <c r="D27" s="101" t="s">
        <v>81</v>
      </c>
      <c r="E27" s="119">
        <v>360000</v>
      </c>
    </row>
    <row r="28" spans="1:7" ht="15.75" customHeight="1" x14ac:dyDescent="0.25">
      <c r="A28" s="100" t="s">
        <v>91</v>
      </c>
      <c r="B28" s="101" t="s">
        <v>90</v>
      </c>
      <c r="C28" s="101" t="s">
        <v>79</v>
      </c>
      <c r="D28" s="101" t="s">
        <v>73</v>
      </c>
      <c r="E28" s="102">
        <v>1800000</v>
      </c>
    </row>
    <row r="29" spans="1:7" ht="42.75" customHeight="1" x14ac:dyDescent="0.25">
      <c r="A29" s="114" t="s">
        <v>159</v>
      </c>
      <c r="B29" s="122"/>
      <c r="C29" s="122"/>
      <c r="D29" s="122"/>
      <c r="E29" s="123">
        <f>SUM(E26:E28)</f>
        <v>2220000</v>
      </c>
    </row>
    <row r="30" spans="1:7" ht="15" customHeight="1" x14ac:dyDescent="0.25">
      <c r="A30" s="100" t="s">
        <v>69</v>
      </c>
      <c r="B30" s="101" t="s">
        <v>71</v>
      </c>
      <c r="C30" s="101" t="s">
        <v>72</v>
      </c>
      <c r="D30" s="101" t="s">
        <v>73</v>
      </c>
      <c r="E30" s="102">
        <v>500000</v>
      </c>
    </row>
    <row r="31" spans="1:7" ht="15" customHeight="1" x14ac:dyDescent="0.25">
      <c r="A31" s="100" t="s">
        <v>75</v>
      </c>
      <c r="B31" s="101" t="s">
        <v>71</v>
      </c>
      <c r="C31" s="101" t="s">
        <v>72</v>
      </c>
      <c r="D31" s="101" t="s">
        <v>77</v>
      </c>
      <c r="E31" s="120">
        <v>30125000</v>
      </c>
      <c r="F31" s="121">
        <v>32148000</v>
      </c>
      <c r="G31" s="121">
        <v>4195000</v>
      </c>
    </row>
    <row r="32" spans="1:7" ht="59.25" customHeight="1" x14ac:dyDescent="0.25">
      <c r="A32" s="114" t="s">
        <v>138</v>
      </c>
      <c r="B32" s="124"/>
      <c r="C32" s="125"/>
      <c r="D32" s="124"/>
      <c r="E32" s="126">
        <f>SUM(E30:E31)</f>
        <v>30625000</v>
      </c>
    </row>
    <row r="33" spans="1:9" ht="17.25" customHeight="1" x14ac:dyDescent="0.25">
      <c r="A33" s="100" t="s">
        <v>84</v>
      </c>
      <c r="B33" s="101" t="s">
        <v>71</v>
      </c>
      <c r="C33" s="101" t="s">
        <v>85</v>
      </c>
      <c r="D33" s="101" t="s">
        <v>79</v>
      </c>
      <c r="E33" s="102">
        <v>100000</v>
      </c>
    </row>
    <row r="34" spans="1:9" ht="15" customHeight="1" x14ac:dyDescent="0.25">
      <c r="A34" s="100" t="s">
        <v>86</v>
      </c>
      <c r="B34" s="101" t="s">
        <v>71</v>
      </c>
      <c r="C34" s="101" t="s">
        <v>85</v>
      </c>
      <c r="D34" s="101" t="s">
        <v>85</v>
      </c>
      <c r="E34" s="119">
        <v>700000</v>
      </c>
    </row>
    <row r="35" spans="1:9" ht="15" customHeight="1" x14ac:dyDescent="0.25">
      <c r="A35" s="100" t="s">
        <v>87</v>
      </c>
      <c r="B35" s="101" t="s">
        <v>88</v>
      </c>
      <c r="C35" s="101" t="s">
        <v>72</v>
      </c>
      <c r="D35" s="101" t="s">
        <v>81</v>
      </c>
      <c r="E35" s="119">
        <v>200000</v>
      </c>
    </row>
    <row r="36" spans="1:9" ht="15" customHeight="1" x14ac:dyDescent="0.25">
      <c r="A36" s="100" t="s">
        <v>91</v>
      </c>
      <c r="B36" s="101" t="s">
        <v>90</v>
      </c>
      <c r="C36" s="101" t="s">
        <v>79</v>
      </c>
      <c r="D36" s="101" t="s">
        <v>73</v>
      </c>
      <c r="E36" s="102">
        <f>6000000+4200000</f>
        <v>10200000</v>
      </c>
      <c r="F36" s="113"/>
    </row>
    <row r="37" spans="1:9" ht="63" customHeight="1" x14ac:dyDescent="0.25">
      <c r="A37" s="114" t="s">
        <v>136</v>
      </c>
      <c r="B37" s="124"/>
      <c r="C37" s="125"/>
      <c r="D37" s="124"/>
      <c r="E37" s="126">
        <f>SUM(E33:E36)</f>
        <v>11200000</v>
      </c>
    </row>
    <row r="38" spans="1:9" ht="15" customHeight="1" x14ac:dyDescent="0.25">
      <c r="A38" s="100" t="s">
        <v>75</v>
      </c>
      <c r="B38" s="101" t="s">
        <v>71</v>
      </c>
      <c r="C38" s="101" t="s">
        <v>72</v>
      </c>
      <c r="D38" s="101" t="s">
        <v>77</v>
      </c>
      <c r="E38" s="119">
        <f>5000000-2500000</f>
        <v>2500000</v>
      </c>
      <c r="G38" s="93">
        <v>64795000</v>
      </c>
      <c r="H38" t="s">
        <v>162</v>
      </c>
    </row>
    <row r="39" spans="1:9" ht="45" customHeight="1" x14ac:dyDescent="0.3">
      <c r="A39" s="114" t="s">
        <v>161</v>
      </c>
      <c r="B39" s="124"/>
      <c r="C39" s="125"/>
      <c r="D39" s="124"/>
      <c r="E39" s="126">
        <f>SUM(E38)</f>
        <v>2500000</v>
      </c>
      <c r="G39" s="112">
        <f>+G38-'POI Presupuesto 2019 1'!N11</f>
        <v>18815000</v>
      </c>
      <c r="H39" t="s">
        <v>164</v>
      </c>
    </row>
    <row r="40" spans="1:9" ht="15" customHeight="1" x14ac:dyDescent="0.25">
      <c r="A40" s="115"/>
      <c r="B40" s="108"/>
      <c r="C40" s="116"/>
      <c r="D40" s="108"/>
      <c r="E40" s="117">
        <f>+E39+E37+E32+E29+E25+E22</f>
        <v>47295000</v>
      </c>
      <c r="F40" t="s">
        <v>163</v>
      </c>
    </row>
    <row r="41" spans="1:9" ht="15" customHeight="1" x14ac:dyDescent="0.25">
      <c r="A41" s="107"/>
      <c r="B41" s="108"/>
      <c r="C41" s="108"/>
      <c r="D41" s="108"/>
      <c r="E41" s="117">
        <f>+E19</f>
        <v>56910787.479999997</v>
      </c>
      <c r="F41" t="s">
        <v>165</v>
      </c>
    </row>
    <row r="42" spans="1:9" ht="15" customHeight="1" x14ac:dyDescent="0.25">
      <c r="A42" s="110" t="s">
        <v>158</v>
      </c>
      <c r="B42" s="96"/>
      <c r="C42" s="96"/>
      <c r="D42" s="96"/>
      <c r="E42" s="102">
        <f>+E40+E41</f>
        <v>104205787.47999999</v>
      </c>
    </row>
    <row r="43" spans="1:9" ht="15" customHeight="1" x14ac:dyDescent="0.25"/>
    <row r="44" spans="1:9" ht="15" customHeight="1" x14ac:dyDescent="0.25"/>
    <row r="45" spans="1:9" ht="53.25" customHeight="1" x14ac:dyDescent="0.25"/>
    <row r="46" spans="1:9" ht="23.25" customHeight="1" x14ac:dyDescent="0.25">
      <c r="I46">
        <f>3335*5</f>
        <v>16675</v>
      </c>
    </row>
    <row r="47" spans="1:9" ht="15" customHeight="1" x14ac:dyDescent="0.25"/>
    <row r="48" spans="1:9" ht="15" customHeight="1" x14ac:dyDescent="0.25"/>
    <row r="49" ht="15" customHeight="1" x14ac:dyDescent="0.25"/>
  </sheetData>
  <mergeCells count="1">
    <mergeCell ref="A1:E1"/>
  </mergeCells>
  <pageMargins left="0.7" right="0.7" top="0.75" bottom="0.75" header="0.3" footer="0.3"/>
  <pageSetup scale="7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13" workbookViewId="0">
      <selection activeCell="H30" sqref="H30"/>
    </sheetView>
  </sheetViews>
  <sheetFormatPr baseColWidth="10" defaultRowHeight="12.75" x14ac:dyDescent="0.2"/>
  <cols>
    <col min="1" max="1" width="35.28515625" style="26" customWidth="1"/>
    <col min="2" max="2" width="49.28515625" style="26" customWidth="1"/>
    <col min="3" max="3" width="17.7109375" style="26" customWidth="1"/>
    <col min="4" max="4" width="2.85546875" style="26" customWidth="1"/>
    <col min="5" max="5" width="3.28515625" style="26" bestFit="1" customWidth="1"/>
    <col min="6" max="6" width="5" style="26" bestFit="1" customWidth="1"/>
    <col min="7" max="7" width="29.7109375" style="26" customWidth="1"/>
    <col min="8" max="254" width="11.42578125" style="26"/>
    <col min="255" max="255" width="35.28515625" style="26" customWidth="1"/>
    <col min="256" max="256" width="17.7109375" style="26" customWidth="1"/>
    <col min="257" max="257" width="2.85546875" style="26" customWidth="1"/>
    <col min="258" max="259" width="3.28515625" style="26" bestFit="1" customWidth="1"/>
    <col min="260" max="260" width="16.85546875" style="26" customWidth="1"/>
    <col min="261" max="261" width="17.5703125" style="26" customWidth="1"/>
    <col min="262" max="262" width="13.140625" style="26" customWidth="1"/>
    <col min="263" max="263" width="17.7109375" style="26" customWidth="1"/>
    <col min="264" max="510" width="11.42578125" style="26"/>
    <col min="511" max="511" width="35.28515625" style="26" customWidth="1"/>
    <col min="512" max="512" width="17.7109375" style="26" customWidth="1"/>
    <col min="513" max="513" width="2.85546875" style="26" customWidth="1"/>
    <col min="514" max="515" width="3.28515625" style="26" bestFit="1" customWidth="1"/>
    <col min="516" max="516" width="16.85546875" style="26" customWidth="1"/>
    <col min="517" max="517" width="17.5703125" style="26" customWidth="1"/>
    <col min="518" max="518" width="13.140625" style="26" customWidth="1"/>
    <col min="519" max="519" width="17.7109375" style="26" customWidth="1"/>
    <col min="520" max="766" width="11.42578125" style="26"/>
    <col min="767" max="767" width="35.28515625" style="26" customWidth="1"/>
    <col min="768" max="768" width="17.7109375" style="26" customWidth="1"/>
    <col min="769" max="769" width="2.85546875" style="26" customWidth="1"/>
    <col min="770" max="771" width="3.28515625" style="26" bestFit="1" customWidth="1"/>
    <col min="772" max="772" width="16.85546875" style="26" customWidth="1"/>
    <col min="773" max="773" width="17.5703125" style="26" customWidth="1"/>
    <col min="774" max="774" width="13.140625" style="26" customWidth="1"/>
    <col min="775" max="775" width="17.7109375" style="26" customWidth="1"/>
    <col min="776" max="1022" width="11.42578125" style="26"/>
    <col min="1023" max="1023" width="35.28515625" style="26" customWidth="1"/>
    <col min="1024" max="1024" width="17.7109375" style="26" customWidth="1"/>
    <col min="1025" max="1025" width="2.85546875" style="26" customWidth="1"/>
    <col min="1026" max="1027" width="3.28515625" style="26" bestFit="1" customWidth="1"/>
    <col min="1028" max="1028" width="16.85546875" style="26" customWidth="1"/>
    <col min="1029" max="1029" width="17.5703125" style="26" customWidth="1"/>
    <col min="1030" max="1030" width="13.140625" style="26" customWidth="1"/>
    <col min="1031" max="1031" width="17.7109375" style="26" customWidth="1"/>
    <col min="1032" max="1278" width="11.42578125" style="26"/>
    <col min="1279" max="1279" width="35.28515625" style="26" customWidth="1"/>
    <col min="1280" max="1280" width="17.7109375" style="26" customWidth="1"/>
    <col min="1281" max="1281" width="2.85546875" style="26" customWidth="1"/>
    <col min="1282" max="1283" width="3.28515625" style="26" bestFit="1" customWidth="1"/>
    <col min="1284" max="1284" width="16.85546875" style="26" customWidth="1"/>
    <col min="1285" max="1285" width="17.5703125" style="26" customWidth="1"/>
    <col min="1286" max="1286" width="13.140625" style="26" customWidth="1"/>
    <col min="1287" max="1287" width="17.7109375" style="26" customWidth="1"/>
    <col min="1288" max="1534" width="11.42578125" style="26"/>
    <col min="1535" max="1535" width="35.28515625" style="26" customWidth="1"/>
    <col min="1536" max="1536" width="17.7109375" style="26" customWidth="1"/>
    <col min="1537" max="1537" width="2.85546875" style="26" customWidth="1"/>
    <col min="1538" max="1539" width="3.28515625" style="26" bestFit="1" customWidth="1"/>
    <col min="1540" max="1540" width="16.85546875" style="26" customWidth="1"/>
    <col min="1541" max="1541" width="17.5703125" style="26" customWidth="1"/>
    <col min="1542" max="1542" width="13.140625" style="26" customWidth="1"/>
    <col min="1543" max="1543" width="17.7109375" style="26" customWidth="1"/>
    <col min="1544" max="1790" width="11.42578125" style="26"/>
    <col min="1791" max="1791" width="35.28515625" style="26" customWidth="1"/>
    <col min="1792" max="1792" width="17.7109375" style="26" customWidth="1"/>
    <col min="1793" max="1793" width="2.85546875" style="26" customWidth="1"/>
    <col min="1794" max="1795" width="3.28515625" style="26" bestFit="1" customWidth="1"/>
    <col min="1796" max="1796" width="16.85546875" style="26" customWidth="1"/>
    <col min="1797" max="1797" width="17.5703125" style="26" customWidth="1"/>
    <col min="1798" max="1798" width="13.140625" style="26" customWidth="1"/>
    <col min="1799" max="1799" width="17.7109375" style="26" customWidth="1"/>
    <col min="1800" max="2046" width="11.42578125" style="26"/>
    <col min="2047" max="2047" width="35.28515625" style="26" customWidth="1"/>
    <col min="2048" max="2048" width="17.7109375" style="26" customWidth="1"/>
    <col min="2049" max="2049" width="2.85546875" style="26" customWidth="1"/>
    <col min="2050" max="2051" width="3.28515625" style="26" bestFit="1" customWidth="1"/>
    <col min="2052" max="2052" width="16.85546875" style="26" customWidth="1"/>
    <col min="2053" max="2053" width="17.5703125" style="26" customWidth="1"/>
    <col min="2054" max="2054" width="13.140625" style="26" customWidth="1"/>
    <col min="2055" max="2055" width="17.7109375" style="26" customWidth="1"/>
    <col min="2056" max="2302" width="11.42578125" style="26"/>
    <col min="2303" max="2303" width="35.28515625" style="26" customWidth="1"/>
    <col min="2304" max="2304" width="17.7109375" style="26" customWidth="1"/>
    <col min="2305" max="2305" width="2.85546875" style="26" customWidth="1"/>
    <col min="2306" max="2307" width="3.28515625" style="26" bestFit="1" customWidth="1"/>
    <col min="2308" max="2308" width="16.85546875" style="26" customWidth="1"/>
    <col min="2309" max="2309" width="17.5703125" style="26" customWidth="1"/>
    <col min="2310" max="2310" width="13.140625" style="26" customWidth="1"/>
    <col min="2311" max="2311" width="17.7109375" style="26" customWidth="1"/>
    <col min="2312" max="2558" width="11.42578125" style="26"/>
    <col min="2559" max="2559" width="35.28515625" style="26" customWidth="1"/>
    <col min="2560" max="2560" width="17.7109375" style="26" customWidth="1"/>
    <col min="2561" max="2561" width="2.85546875" style="26" customWidth="1"/>
    <col min="2562" max="2563" width="3.28515625" style="26" bestFit="1" customWidth="1"/>
    <col min="2564" max="2564" width="16.85546875" style="26" customWidth="1"/>
    <col min="2565" max="2565" width="17.5703125" style="26" customWidth="1"/>
    <col min="2566" max="2566" width="13.140625" style="26" customWidth="1"/>
    <col min="2567" max="2567" width="17.7109375" style="26" customWidth="1"/>
    <col min="2568" max="2814" width="11.42578125" style="26"/>
    <col min="2815" max="2815" width="35.28515625" style="26" customWidth="1"/>
    <col min="2816" max="2816" width="17.7109375" style="26" customWidth="1"/>
    <col min="2817" max="2817" width="2.85546875" style="26" customWidth="1"/>
    <col min="2818" max="2819" width="3.28515625" style="26" bestFit="1" customWidth="1"/>
    <col min="2820" max="2820" width="16.85546875" style="26" customWidth="1"/>
    <col min="2821" max="2821" width="17.5703125" style="26" customWidth="1"/>
    <col min="2822" max="2822" width="13.140625" style="26" customWidth="1"/>
    <col min="2823" max="2823" width="17.7109375" style="26" customWidth="1"/>
    <col min="2824" max="3070" width="11.42578125" style="26"/>
    <col min="3071" max="3071" width="35.28515625" style="26" customWidth="1"/>
    <col min="3072" max="3072" width="17.7109375" style="26" customWidth="1"/>
    <col min="3073" max="3073" width="2.85546875" style="26" customWidth="1"/>
    <col min="3074" max="3075" width="3.28515625" style="26" bestFit="1" customWidth="1"/>
    <col min="3076" max="3076" width="16.85546875" style="26" customWidth="1"/>
    <col min="3077" max="3077" width="17.5703125" style="26" customWidth="1"/>
    <col min="3078" max="3078" width="13.140625" style="26" customWidth="1"/>
    <col min="3079" max="3079" width="17.7109375" style="26" customWidth="1"/>
    <col min="3080" max="3326" width="11.42578125" style="26"/>
    <col min="3327" max="3327" width="35.28515625" style="26" customWidth="1"/>
    <col min="3328" max="3328" width="17.7109375" style="26" customWidth="1"/>
    <col min="3329" max="3329" width="2.85546875" style="26" customWidth="1"/>
    <col min="3330" max="3331" width="3.28515625" style="26" bestFit="1" customWidth="1"/>
    <col min="3332" max="3332" width="16.85546875" style="26" customWidth="1"/>
    <col min="3333" max="3333" width="17.5703125" style="26" customWidth="1"/>
    <col min="3334" max="3334" width="13.140625" style="26" customWidth="1"/>
    <col min="3335" max="3335" width="17.7109375" style="26" customWidth="1"/>
    <col min="3336" max="3582" width="11.42578125" style="26"/>
    <col min="3583" max="3583" width="35.28515625" style="26" customWidth="1"/>
    <col min="3584" max="3584" width="17.7109375" style="26" customWidth="1"/>
    <col min="3585" max="3585" width="2.85546875" style="26" customWidth="1"/>
    <col min="3586" max="3587" width="3.28515625" style="26" bestFit="1" customWidth="1"/>
    <col min="3588" max="3588" width="16.85546875" style="26" customWidth="1"/>
    <col min="3589" max="3589" width="17.5703125" style="26" customWidth="1"/>
    <col min="3590" max="3590" width="13.140625" style="26" customWidth="1"/>
    <col min="3591" max="3591" width="17.7109375" style="26" customWidth="1"/>
    <col min="3592" max="3838" width="11.42578125" style="26"/>
    <col min="3839" max="3839" width="35.28515625" style="26" customWidth="1"/>
    <col min="3840" max="3840" width="17.7109375" style="26" customWidth="1"/>
    <col min="3841" max="3841" width="2.85546875" style="26" customWidth="1"/>
    <col min="3842" max="3843" width="3.28515625" style="26" bestFit="1" customWidth="1"/>
    <col min="3844" max="3844" width="16.85546875" style="26" customWidth="1"/>
    <col min="3845" max="3845" width="17.5703125" style="26" customWidth="1"/>
    <col min="3846" max="3846" width="13.140625" style="26" customWidth="1"/>
    <col min="3847" max="3847" width="17.7109375" style="26" customWidth="1"/>
    <col min="3848" max="4094" width="11.42578125" style="26"/>
    <col min="4095" max="4095" width="35.28515625" style="26" customWidth="1"/>
    <col min="4096" max="4096" width="17.7109375" style="26" customWidth="1"/>
    <col min="4097" max="4097" width="2.85546875" style="26" customWidth="1"/>
    <col min="4098" max="4099" width="3.28515625" style="26" bestFit="1" customWidth="1"/>
    <col min="4100" max="4100" width="16.85546875" style="26" customWidth="1"/>
    <col min="4101" max="4101" width="17.5703125" style="26" customWidth="1"/>
    <col min="4102" max="4102" width="13.140625" style="26" customWidth="1"/>
    <col min="4103" max="4103" width="17.7109375" style="26" customWidth="1"/>
    <col min="4104" max="4350" width="11.42578125" style="26"/>
    <col min="4351" max="4351" width="35.28515625" style="26" customWidth="1"/>
    <col min="4352" max="4352" width="17.7109375" style="26" customWidth="1"/>
    <col min="4353" max="4353" width="2.85546875" style="26" customWidth="1"/>
    <col min="4354" max="4355" width="3.28515625" style="26" bestFit="1" customWidth="1"/>
    <col min="4356" max="4356" width="16.85546875" style="26" customWidth="1"/>
    <col min="4357" max="4357" width="17.5703125" style="26" customWidth="1"/>
    <col min="4358" max="4358" width="13.140625" style="26" customWidth="1"/>
    <col min="4359" max="4359" width="17.7109375" style="26" customWidth="1"/>
    <col min="4360" max="4606" width="11.42578125" style="26"/>
    <col min="4607" max="4607" width="35.28515625" style="26" customWidth="1"/>
    <col min="4608" max="4608" width="17.7109375" style="26" customWidth="1"/>
    <col min="4609" max="4609" width="2.85546875" style="26" customWidth="1"/>
    <col min="4610" max="4611" width="3.28515625" style="26" bestFit="1" customWidth="1"/>
    <col min="4612" max="4612" width="16.85546875" style="26" customWidth="1"/>
    <col min="4613" max="4613" width="17.5703125" style="26" customWidth="1"/>
    <col min="4614" max="4614" width="13.140625" style="26" customWidth="1"/>
    <col min="4615" max="4615" width="17.7109375" style="26" customWidth="1"/>
    <col min="4616" max="4862" width="11.42578125" style="26"/>
    <col min="4863" max="4863" width="35.28515625" style="26" customWidth="1"/>
    <col min="4864" max="4864" width="17.7109375" style="26" customWidth="1"/>
    <col min="4865" max="4865" width="2.85546875" style="26" customWidth="1"/>
    <col min="4866" max="4867" width="3.28515625" style="26" bestFit="1" customWidth="1"/>
    <col min="4868" max="4868" width="16.85546875" style="26" customWidth="1"/>
    <col min="4869" max="4869" width="17.5703125" style="26" customWidth="1"/>
    <col min="4870" max="4870" width="13.140625" style="26" customWidth="1"/>
    <col min="4871" max="4871" width="17.7109375" style="26" customWidth="1"/>
    <col min="4872" max="5118" width="11.42578125" style="26"/>
    <col min="5119" max="5119" width="35.28515625" style="26" customWidth="1"/>
    <col min="5120" max="5120" width="17.7109375" style="26" customWidth="1"/>
    <col min="5121" max="5121" width="2.85546875" style="26" customWidth="1"/>
    <col min="5122" max="5123" width="3.28515625" style="26" bestFit="1" customWidth="1"/>
    <col min="5124" max="5124" width="16.85546875" style="26" customWidth="1"/>
    <col min="5125" max="5125" width="17.5703125" style="26" customWidth="1"/>
    <col min="5126" max="5126" width="13.140625" style="26" customWidth="1"/>
    <col min="5127" max="5127" width="17.7109375" style="26" customWidth="1"/>
    <col min="5128" max="5374" width="11.42578125" style="26"/>
    <col min="5375" max="5375" width="35.28515625" style="26" customWidth="1"/>
    <col min="5376" max="5376" width="17.7109375" style="26" customWidth="1"/>
    <col min="5377" max="5377" width="2.85546875" style="26" customWidth="1"/>
    <col min="5378" max="5379" width="3.28515625" style="26" bestFit="1" customWidth="1"/>
    <col min="5380" max="5380" width="16.85546875" style="26" customWidth="1"/>
    <col min="5381" max="5381" width="17.5703125" style="26" customWidth="1"/>
    <col min="5382" max="5382" width="13.140625" style="26" customWidth="1"/>
    <col min="5383" max="5383" width="17.7109375" style="26" customWidth="1"/>
    <col min="5384" max="5630" width="11.42578125" style="26"/>
    <col min="5631" max="5631" width="35.28515625" style="26" customWidth="1"/>
    <col min="5632" max="5632" width="17.7109375" style="26" customWidth="1"/>
    <col min="5633" max="5633" width="2.85546875" style="26" customWidth="1"/>
    <col min="5634" max="5635" width="3.28515625" style="26" bestFit="1" customWidth="1"/>
    <col min="5636" max="5636" width="16.85546875" style="26" customWidth="1"/>
    <col min="5637" max="5637" width="17.5703125" style="26" customWidth="1"/>
    <col min="5638" max="5638" width="13.140625" style="26" customWidth="1"/>
    <col min="5639" max="5639" width="17.7109375" style="26" customWidth="1"/>
    <col min="5640" max="5886" width="11.42578125" style="26"/>
    <col min="5887" max="5887" width="35.28515625" style="26" customWidth="1"/>
    <col min="5888" max="5888" width="17.7109375" style="26" customWidth="1"/>
    <col min="5889" max="5889" width="2.85546875" style="26" customWidth="1"/>
    <col min="5890" max="5891" width="3.28515625" style="26" bestFit="1" customWidth="1"/>
    <col min="5892" max="5892" width="16.85546875" style="26" customWidth="1"/>
    <col min="5893" max="5893" width="17.5703125" style="26" customWidth="1"/>
    <col min="5894" max="5894" width="13.140625" style="26" customWidth="1"/>
    <col min="5895" max="5895" width="17.7109375" style="26" customWidth="1"/>
    <col min="5896" max="6142" width="11.42578125" style="26"/>
    <col min="6143" max="6143" width="35.28515625" style="26" customWidth="1"/>
    <col min="6144" max="6144" width="17.7109375" style="26" customWidth="1"/>
    <col min="6145" max="6145" width="2.85546875" style="26" customWidth="1"/>
    <col min="6146" max="6147" width="3.28515625" style="26" bestFit="1" customWidth="1"/>
    <col min="6148" max="6148" width="16.85546875" style="26" customWidth="1"/>
    <col min="6149" max="6149" width="17.5703125" style="26" customWidth="1"/>
    <col min="6150" max="6150" width="13.140625" style="26" customWidth="1"/>
    <col min="6151" max="6151" width="17.7109375" style="26" customWidth="1"/>
    <col min="6152" max="6398" width="11.42578125" style="26"/>
    <col min="6399" max="6399" width="35.28515625" style="26" customWidth="1"/>
    <col min="6400" max="6400" width="17.7109375" style="26" customWidth="1"/>
    <col min="6401" max="6401" width="2.85546875" style="26" customWidth="1"/>
    <col min="6402" max="6403" width="3.28515625" style="26" bestFit="1" customWidth="1"/>
    <col min="6404" max="6404" width="16.85546875" style="26" customWidth="1"/>
    <col min="6405" max="6405" width="17.5703125" style="26" customWidth="1"/>
    <col min="6406" max="6406" width="13.140625" style="26" customWidth="1"/>
    <col min="6407" max="6407" width="17.7109375" style="26" customWidth="1"/>
    <col min="6408" max="6654" width="11.42578125" style="26"/>
    <col min="6655" max="6655" width="35.28515625" style="26" customWidth="1"/>
    <col min="6656" max="6656" width="17.7109375" style="26" customWidth="1"/>
    <col min="6657" max="6657" width="2.85546875" style="26" customWidth="1"/>
    <col min="6658" max="6659" width="3.28515625" style="26" bestFit="1" customWidth="1"/>
    <col min="6660" max="6660" width="16.85546875" style="26" customWidth="1"/>
    <col min="6661" max="6661" width="17.5703125" style="26" customWidth="1"/>
    <col min="6662" max="6662" width="13.140625" style="26" customWidth="1"/>
    <col min="6663" max="6663" width="17.7109375" style="26" customWidth="1"/>
    <col min="6664" max="6910" width="11.42578125" style="26"/>
    <col min="6911" max="6911" width="35.28515625" style="26" customWidth="1"/>
    <col min="6912" max="6912" width="17.7109375" style="26" customWidth="1"/>
    <col min="6913" max="6913" width="2.85546875" style="26" customWidth="1"/>
    <col min="6914" max="6915" width="3.28515625" style="26" bestFit="1" customWidth="1"/>
    <col min="6916" max="6916" width="16.85546875" style="26" customWidth="1"/>
    <col min="6917" max="6917" width="17.5703125" style="26" customWidth="1"/>
    <col min="6918" max="6918" width="13.140625" style="26" customWidth="1"/>
    <col min="6919" max="6919" width="17.7109375" style="26" customWidth="1"/>
    <col min="6920" max="7166" width="11.42578125" style="26"/>
    <col min="7167" max="7167" width="35.28515625" style="26" customWidth="1"/>
    <col min="7168" max="7168" width="17.7109375" style="26" customWidth="1"/>
    <col min="7169" max="7169" width="2.85546875" style="26" customWidth="1"/>
    <col min="7170" max="7171" width="3.28515625" style="26" bestFit="1" customWidth="1"/>
    <col min="7172" max="7172" width="16.85546875" style="26" customWidth="1"/>
    <col min="7173" max="7173" width="17.5703125" style="26" customWidth="1"/>
    <col min="7174" max="7174" width="13.140625" style="26" customWidth="1"/>
    <col min="7175" max="7175" width="17.7109375" style="26" customWidth="1"/>
    <col min="7176" max="7422" width="11.42578125" style="26"/>
    <col min="7423" max="7423" width="35.28515625" style="26" customWidth="1"/>
    <col min="7424" max="7424" width="17.7109375" style="26" customWidth="1"/>
    <col min="7425" max="7425" width="2.85546875" style="26" customWidth="1"/>
    <col min="7426" max="7427" width="3.28515625" style="26" bestFit="1" customWidth="1"/>
    <col min="7428" max="7428" width="16.85546875" style="26" customWidth="1"/>
    <col min="7429" max="7429" width="17.5703125" style="26" customWidth="1"/>
    <col min="7430" max="7430" width="13.140625" style="26" customWidth="1"/>
    <col min="7431" max="7431" width="17.7109375" style="26" customWidth="1"/>
    <col min="7432" max="7678" width="11.42578125" style="26"/>
    <col min="7679" max="7679" width="35.28515625" style="26" customWidth="1"/>
    <col min="7680" max="7680" width="17.7109375" style="26" customWidth="1"/>
    <col min="7681" max="7681" width="2.85546875" style="26" customWidth="1"/>
    <col min="7682" max="7683" width="3.28515625" style="26" bestFit="1" customWidth="1"/>
    <col min="7684" max="7684" width="16.85546875" style="26" customWidth="1"/>
    <col min="7685" max="7685" width="17.5703125" style="26" customWidth="1"/>
    <col min="7686" max="7686" width="13.140625" style="26" customWidth="1"/>
    <col min="7687" max="7687" width="17.7109375" style="26" customWidth="1"/>
    <col min="7688" max="7934" width="11.42578125" style="26"/>
    <col min="7935" max="7935" width="35.28515625" style="26" customWidth="1"/>
    <col min="7936" max="7936" width="17.7109375" style="26" customWidth="1"/>
    <col min="7937" max="7937" width="2.85546875" style="26" customWidth="1"/>
    <col min="7938" max="7939" width="3.28515625" style="26" bestFit="1" customWidth="1"/>
    <col min="7940" max="7940" width="16.85546875" style="26" customWidth="1"/>
    <col min="7941" max="7941" width="17.5703125" style="26" customWidth="1"/>
    <col min="7942" max="7942" width="13.140625" style="26" customWidth="1"/>
    <col min="7943" max="7943" width="17.7109375" style="26" customWidth="1"/>
    <col min="7944" max="8190" width="11.42578125" style="26"/>
    <col min="8191" max="8191" width="35.28515625" style="26" customWidth="1"/>
    <col min="8192" max="8192" width="17.7109375" style="26" customWidth="1"/>
    <col min="8193" max="8193" width="2.85546875" style="26" customWidth="1"/>
    <col min="8194" max="8195" width="3.28515625" style="26" bestFit="1" customWidth="1"/>
    <col min="8196" max="8196" width="16.85546875" style="26" customWidth="1"/>
    <col min="8197" max="8197" width="17.5703125" style="26" customWidth="1"/>
    <col min="8198" max="8198" width="13.140625" style="26" customWidth="1"/>
    <col min="8199" max="8199" width="17.7109375" style="26" customWidth="1"/>
    <col min="8200" max="8446" width="11.42578125" style="26"/>
    <col min="8447" max="8447" width="35.28515625" style="26" customWidth="1"/>
    <col min="8448" max="8448" width="17.7109375" style="26" customWidth="1"/>
    <col min="8449" max="8449" width="2.85546875" style="26" customWidth="1"/>
    <col min="8450" max="8451" width="3.28515625" style="26" bestFit="1" customWidth="1"/>
    <col min="8452" max="8452" width="16.85546875" style="26" customWidth="1"/>
    <col min="8453" max="8453" width="17.5703125" style="26" customWidth="1"/>
    <col min="8454" max="8454" width="13.140625" style="26" customWidth="1"/>
    <col min="8455" max="8455" width="17.7109375" style="26" customWidth="1"/>
    <col min="8456" max="8702" width="11.42578125" style="26"/>
    <col min="8703" max="8703" width="35.28515625" style="26" customWidth="1"/>
    <col min="8704" max="8704" width="17.7109375" style="26" customWidth="1"/>
    <col min="8705" max="8705" width="2.85546875" style="26" customWidth="1"/>
    <col min="8706" max="8707" width="3.28515625" style="26" bestFit="1" customWidth="1"/>
    <col min="8708" max="8708" width="16.85546875" style="26" customWidth="1"/>
    <col min="8709" max="8709" width="17.5703125" style="26" customWidth="1"/>
    <col min="8710" max="8710" width="13.140625" style="26" customWidth="1"/>
    <col min="8711" max="8711" width="17.7109375" style="26" customWidth="1"/>
    <col min="8712" max="8958" width="11.42578125" style="26"/>
    <col min="8959" max="8959" width="35.28515625" style="26" customWidth="1"/>
    <col min="8960" max="8960" width="17.7109375" style="26" customWidth="1"/>
    <col min="8961" max="8961" width="2.85546875" style="26" customWidth="1"/>
    <col min="8962" max="8963" width="3.28515625" style="26" bestFit="1" customWidth="1"/>
    <col min="8964" max="8964" width="16.85546875" style="26" customWidth="1"/>
    <col min="8965" max="8965" width="17.5703125" style="26" customWidth="1"/>
    <col min="8966" max="8966" width="13.140625" style="26" customWidth="1"/>
    <col min="8967" max="8967" width="17.7109375" style="26" customWidth="1"/>
    <col min="8968" max="9214" width="11.42578125" style="26"/>
    <col min="9215" max="9215" width="35.28515625" style="26" customWidth="1"/>
    <col min="9216" max="9216" width="17.7109375" style="26" customWidth="1"/>
    <col min="9217" max="9217" width="2.85546875" style="26" customWidth="1"/>
    <col min="9218" max="9219" width="3.28515625" style="26" bestFit="1" customWidth="1"/>
    <col min="9220" max="9220" width="16.85546875" style="26" customWidth="1"/>
    <col min="9221" max="9221" width="17.5703125" style="26" customWidth="1"/>
    <col min="9222" max="9222" width="13.140625" style="26" customWidth="1"/>
    <col min="9223" max="9223" width="17.7109375" style="26" customWidth="1"/>
    <col min="9224" max="9470" width="11.42578125" style="26"/>
    <col min="9471" max="9471" width="35.28515625" style="26" customWidth="1"/>
    <col min="9472" max="9472" width="17.7109375" style="26" customWidth="1"/>
    <col min="9473" max="9473" width="2.85546875" style="26" customWidth="1"/>
    <col min="9474" max="9475" width="3.28515625" style="26" bestFit="1" customWidth="1"/>
    <col min="9476" max="9476" width="16.85546875" style="26" customWidth="1"/>
    <col min="9477" max="9477" width="17.5703125" style="26" customWidth="1"/>
    <col min="9478" max="9478" width="13.140625" style="26" customWidth="1"/>
    <col min="9479" max="9479" width="17.7109375" style="26" customWidth="1"/>
    <col min="9480" max="9726" width="11.42578125" style="26"/>
    <col min="9727" max="9727" width="35.28515625" style="26" customWidth="1"/>
    <col min="9728" max="9728" width="17.7109375" style="26" customWidth="1"/>
    <col min="9729" max="9729" width="2.85546875" style="26" customWidth="1"/>
    <col min="9730" max="9731" width="3.28515625" style="26" bestFit="1" customWidth="1"/>
    <col min="9732" max="9732" width="16.85546875" style="26" customWidth="1"/>
    <col min="9733" max="9733" width="17.5703125" style="26" customWidth="1"/>
    <col min="9734" max="9734" width="13.140625" style="26" customWidth="1"/>
    <col min="9735" max="9735" width="17.7109375" style="26" customWidth="1"/>
    <col min="9736" max="9982" width="11.42578125" style="26"/>
    <col min="9983" max="9983" width="35.28515625" style="26" customWidth="1"/>
    <col min="9984" max="9984" width="17.7109375" style="26" customWidth="1"/>
    <col min="9985" max="9985" width="2.85546875" style="26" customWidth="1"/>
    <col min="9986" max="9987" width="3.28515625" style="26" bestFit="1" customWidth="1"/>
    <col min="9988" max="9988" width="16.85546875" style="26" customWidth="1"/>
    <col min="9989" max="9989" width="17.5703125" style="26" customWidth="1"/>
    <col min="9990" max="9990" width="13.140625" style="26" customWidth="1"/>
    <col min="9991" max="9991" width="17.7109375" style="26" customWidth="1"/>
    <col min="9992" max="10238" width="11.42578125" style="26"/>
    <col min="10239" max="10239" width="35.28515625" style="26" customWidth="1"/>
    <col min="10240" max="10240" width="17.7109375" style="26" customWidth="1"/>
    <col min="10241" max="10241" width="2.85546875" style="26" customWidth="1"/>
    <col min="10242" max="10243" width="3.28515625" style="26" bestFit="1" customWidth="1"/>
    <col min="10244" max="10244" width="16.85546875" style="26" customWidth="1"/>
    <col min="10245" max="10245" width="17.5703125" style="26" customWidth="1"/>
    <col min="10246" max="10246" width="13.140625" style="26" customWidth="1"/>
    <col min="10247" max="10247" width="17.7109375" style="26" customWidth="1"/>
    <col min="10248" max="10494" width="11.42578125" style="26"/>
    <col min="10495" max="10495" width="35.28515625" style="26" customWidth="1"/>
    <col min="10496" max="10496" width="17.7109375" style="26" customWidth="1"/>
    <col min="10497" max="10497" width="2.85546875" style="26" customWidth="1"/>
    <col min="10498" max="10499" width="3.28515625" style="26" bestFit="1" customWidth="1"/>
    <col min="10500" max="10500" width="16.85546875" style="26" customWidth="1"/>
    <col min="10501" max="10501" width="17.5703125" style="26" customWidth="1"/>
    <col min="10502" max="10502" width="13.140625" style="26" customWidth="1"/>
    <col min="10503" max="10503" width="17.7109375" style="26" customWidth="1"/>
    <col min="10504" max="10750" width="11.42578125" style="26"/>
    <col min="10751" max="10751" width="35.28515625" style="26" customWidth="1"/>
    <col min="10752" max="10752" width="17.7109375" style="26" customWidth="1"/>
    <col min="10753" max="10753" width="2.85546875" style="26" customWidth="1"/>
    <col min="10754" max="10755" width="3.28515625" style="26" bestFit="1" customWidth="1"/>
    <col min="10756" max="10756" width="16.85546875" style="26" customWidth="1"/>
    <col min="10757" max="10757" width="17.5703125" style="26" customWidth="1"/>
    <col min="10758" max="10758" width="13.140625" style="26" customWidth="1"/>
    <col min="10759" max="10759" width="17.7109375" style="26" customWidth="1"/>
    <col min="10760" max="11006" width="11.42578125" style="26"/>
    <col min="11007" max="11007" width="35.28515625" style="26" customWidth="1"/>
    <col min="11008" max="11008" width="17.7109375" style="26" customWidth="1"/>
    <col min="11009" max="11009" width="2.85546875" style="26" customWidth="1"/>
    <col min="11010" max="11011" width="3.28515625" style="26" bestFit="1" customWidth="1"/>
    <col min="11012" max="11012" width="16.85546875" style="26" customWidth="1"/>
    <col min="11013" max="11013" width="17.5703125" style="26" customWidth="1"/>
    <col min="11014" max="11014" width="13.140625" style="26" customWidth="1"/>
    <col min="11015" max="11015" width="17.7109375" style="26" customWidth="1"/>
    <col min="11016" max="11262" width="11.42578125" style="26"/>
    <col min="11263" max="11263" width="35.28515625" style="26" customWidth="1"/>
    <col min="11264" max="11264" width="17.7109375" style="26" customWidth="1"/>
    <col min="11265" max="11265" width="2.85546875" style="26" customWidth="1"/>
    <col min="11266" max="11267" width="3.28515625" style="26" bestFit="1" customWidth="1"/>
    <col min="11268" max="11268" width="16.85546875" style="26" customWidth="1"/>
    <col min="11269" max="11269" width="17.5703125" style="26" customWidth="1"/>
    <col min="11270" max="11270" width="13.140625" style="26" customWidth="1"/>
    <col min="11271" max="11271" width="17.7109375" style="26" customWidth="1"/>
    <col min="11272" max="11518" width="11.42578125" style="26"/>
    <col min="11519" max="11519" width="35.28515625" style="26" customWidth="1"/>
    <col min="11520" max="11520" width="17.7109375" style="26" customWidth="1"/>
    <col min="11521" max="11521" width="2.85546875" style="26" customWidth="1"/>
    <col min="11522" max="11523" width="3.28515625" style="26" bestFit="1" customWidth="1"/>
    <col min="11524" max="11524" width="16.85546875" style="26" customWidth="1"/>
    <col min="11525" max="11525" width="17.5703125" style="26" customWidth="1"/>
    <col min="11526" max="11526" width="13.140625" style="26" customWidth="1"/>
    <col min="11527" max="11527" width="17.7109375" style="26" customWidth="1"/>
    <col min="11528" max="11774" width="11.42578125" style="26"/>
    <col min="11775" max="11775" width="35.28515625" style="26" customWidth="1"/>
    <col min="11776" max="11776" width="17.7109375" style="26" customWidth="1"/>
    <col min="11777" max="11777" width="2.85546875" style="26" customWidth="1"/>
    <col min="11778" max="11779" width="3.28515625" style="26" bestFit="1" customWidth="1"/>
    <col min="11780" max="11780" width="16.85546875" style="26" customWidth="1"/>
    <col min="11781" max="11781" width="17.5703125" style="26" customWidth="1"/>
    <col min="11782" max="11782" width="13.140625" style="26" customWidth="1"/>
    <col min="11783" max="11783" width="17.7109375" style="26" customWidth="1"/>
    <col min="11784" max="12030" width="11.42578125" style="26"/>
    <col min="12031" max="12031" width="35.28515625" style="26" customWidth="1"/>
    <col min="12032" max="12032" width="17.7109375" style="26" customWidth="1"/>
    <col min="12033" max="12033" width="2.85546875" style="26" customWidth="1"/>
    <col min="12034" max="12035" width="3.28515625" style="26" bestFit="1" customWidth="1"/>
    <col min="12036" max="12036" width="16.85546875" style="26" customWidth="1"/>
    <col min="12037" max="12037" width="17.5703125" style="26" customWidth="1"/>
    <col min="12038" max="12038" width="13.140625" style="26" customWidth="1"/>
    <col min="12039" max="12039" width="17.7109375" style="26" customWidth="1"/>
    <col min="12040" max="12286" width="11.42578125" style="26"/>
    <col min="12287" max="12287" width="35.28515625" style="26" customWidth="1"/>
    <col min="12288" max="12288" width="17.7109375" style="26" customWidth="1"/>
    <col min="12289" max="12289" width="2.85546875" style="26" customWidth="1"/>
    <col min="12290" max="12291" width="3.28515625" style="26" bestFit="1" customWidth="1"/>
    <col min="12292" max="12292" width="16.85546875" style="26" customWidth="1"/>
    <col min="12293" max="12293" width="17.5703125" style="26" customWidth="1"/>
    <col min="12294" max="12294" width="13.140625" style="26" customWidth="1"/>
    <col min="12295" max="12295" width="17.7109375" style="26" customWidth="1"/>
    <col min="12296" max="12542" width="11.42578125" style="26"/>
    <col min="12543" max="12543" width="35.28515625" style="26" customWidth="1"/>
    <col min="12544" max="12544" width="17.7109375" style="26" customWidth="1"/>
    <col min="12545" max="12545" width="2.85546875" style="26" customWidth="1"/>
    <col min="12546" max="12547" width="3.28515625" style="26" bestFit="1" customWidth="1"/>
    <col min="12548" max="12548" width="16.85546875" style="26" customWidth="1"/>
    <col min="12549" max="12549" width="17.5703125" style="26" customWidth="1"/>
    <col min="12550" max="12550" width="13.140625" style="26" customWidth="1"/>
    <col min="12551" max="12551" width="17.7109375" style="26" customWidth="1"/>
    <col min="12552" max="12798" width="11.42578125" style="26"/>
    <col min="12799" max="12799" width="35.28515625" style="26" customWidth="1"/>
    <col min="12800" max="12800" width="17.7109375" style="26" customWidth="1"/>
    <col min="12801" max="12801" width="2.85546875" style="26" customWidth="1"/>
    <col min="12802" max="12803" width="3.28515625" style="26" bestFit="1" customWidth="1"/>
    <col min="12804" max="12804" width="16.85546875" style="26" customWidth="1"/>
    <col min="12805" max="12805" width="17.5703125" style="26" customWidth="1"/>
    <col min="12806" max="12806" width="13.140625" style="26" customWidth="1"/>
    <col min="12807" max="12807" width="17.7109375" style="26" customWidth="1"/>
    <col min="12808" max="13054" width="11.42578125" style="26"/>
    <col min="13055" max="13055" width="35.28515625" style="26" customWidth="1"/>
    <col min="13056" max="13056" width="17.7109375" style="26" customWidth="1"/>
    <col min="13057" max="13057" width="2.85546875" style="26" customWidth="1"/>
    <col min="13058" max="13059" width="3.28515625" style="26" bestFit="1" customWidth="1"/>
    <col min="13060" max="13060" width="16.85546875" style="26" customWidth="1"/>
    <col min="13061" max="13061" width="17.5703125" style="26" customWidth="1"/>
    <col min="13062" max="13062" width="13.140625" style="26" customWidth="1"/>
    <col min="13063" max="13063" width="17.7109375" style="26" customWidth="1"/>
    <col min="13064" max="13310" width="11.42578125" style="26"/>
    <col min="13311" max="13311" width="35.28515625" style="26" customWidth="1"/>
    <col min="13312" max="13312" width="17.7109375" style="26" customWidth="1"/>
    <col min="13313" max="13313" width="2.85546875" style="26" customWidth="1"/>
    <col min="13314" max="13315" width="3.28515625" style="26" bestFit="1" customWidth="1"/>
    <col min="13316" max="13316" width="16.85546875" style="26" customWidth="1"/>
    <col min="13317" max="13317" width="17.5703125" style="26" customWidth="1"/>
    <col min="13318" max="13318" width="13.140625" style="26" customWidth="1"/>
    <col min="13319" max="13319" width="17.7109375" style="26" customWidth="1"/>
    <col min="13320" max="13566" width="11.42578125" style="26"/>
    <col min="13567" max="13567" width="35.28515625" style="26" customWidth="1"/>
    <col min="13568" max="13568" width="17.7109375" style="26" customWidth="1"/>
    <col min="13569" max="13569" width="2.85546875" style="26" customWidth="1"/>
    <col min="13570" max="13571" width="3.28515625" style="26" bestFit="1" customWidth="1"/>
    <col min="13572" max="13572" width="16.85546875" style="26" customWidth="1"/>
    <col min="13573" max="13573" width="17.5703125" style="26" customWidth="1"/>
    <col min="13574" max="13574" width="13.140625" style="26" customWidth="1"/>
    <col min="13575" max="13575" width="17.7109375" style="26" customWidth="1"/>
    <col min="13576" max="13822" width="11.42578125" style="26"/>
    <col min="13823" max="13823" width="35.28515625" style="26" customWidth="1"/>
    <col min="13824" max="13824" width="17.7109375" style="26" customWidth="1"/>
    <col min="13825" max="13825" width="2.85546875" style="26" customWidth="1"/>
    <col min="13826" max="13827" width="3.28515625" style="26" bestFit="1" customWidth="1"/>
    <col min="13828" max="13828" width="16.85546875" style="26" customWidth="1"/>
    <col min="13829" max="13829" width="17.5703125" style="26" customWidth="1"/>
    <col min="13830" max="13830" width="13.140625" style="26" customWidth="1"/>
    <col min="13831" max="13831" width="17.7109375" style="26" customWidth="1"/>
    <col min="13832" max="14078" width="11.42578125" style="26"/>
    <col min="14079" max="14079" width="35.28515625" style="26" customWidth="1"/>
    <col min="14080" max="14080" width="17.7109375" style="26" customWidth="1"/>
    <col min="14081" max="14081" width="2.85546875" style="26" customWidth="1"/>
    <col min="14082" max="14083" width="3.28515625" style="26" bestFit="1" customWidth="1"/>
    <col min="14084" max="14084" width="16.85546875" style="26" customWidth="1"/>
    <col min="14085" max="14085" width="17.5703125" style="26" customWidth="1"/>
    <col min="14086" max="14086" width="13.140625" style="26" customWidth="1"/>
    <col min="14087" max="14087" width="17.7109375" style="26" customWidth="1"/>
    <col min="14088" max="14334" width="11.42578125" style="26"/>
    <col min="14335" max="14335" width="35.28515625" style="26" customWidth="1"/>
    <col min="14336" max="14336" width="17.7109375" style="26" customWidth="1"/>
    <col min="14337" max="14337" width="2.85546875" style="26" customWidth="1"/>
    <col min="14338" max="14339" width="3.28515625" style="26" bestFit="1" customWidth="1"/>
    <col min="14340" max="14340" width="16.85546875" style="26" customWidth="1"/>
    <col min="14341" max="14341" width="17.5703125" style="26" customWidth="1"/>
    <col min="14342" max="14342" width="13.140625" style="26" customWidth="1"/>
    <col min="14343" max="14343" width="17.7109375" style="26" customWidth="1"/>
    <col min="14344" max="14590" width="11.42578125" style="26"/>
    <col min="14591" max="14591" width="35.28515625" style="26" customWidth="1"/>
    <col min="14592" max="14592" width="17.7109375" style="26" customWidth="1"/>
    <col min="14593" max="14593" width="2.85546875" style="26" customWidth="1"/>
    <col min="14594" max="14595" width="3.28515625" style="26" bestFit="1" customWidth="1"/>
    <col min="14596" max="14596" width="16.85546875" style="26" customWidth="1"/>
    <col min="14597" max="14597" width="17.5703125" style="26" customWidth="1"/>
    <col min="14598" max="14598" width="13.140625" style="26" customWidth="1"/>
    <col min="14599" max="14599" width="17.7109375" style="26" customWidth="1"/>
    <col min="14600" max="14846" width="11.42578125" style="26"/>
    <col min="14847" max="14847" width="35.28515625" style="26" customWidth="1"/>
    <col min="14848" max="14848" width="17.7109375" style="26" customWidth="1"/>
    <col min="14849" max="14849" width="2.85546875" style="26" customWidth="1"/>
    <col min="14850" max="14851" width="3.28515625" style="26" bestFit="1" customWidth="1"/>
    <col min="14852" max="14852" width="16.85546875" style="26" customWidth="1"/>
    <col min="14853" max="14853" width="17.5703125" style="26" customWidth="1"/>
    <col min="14854" max="14854" width="13.140625" style="26" customWidth="1"/>
    <col min="14855" max="14855" width="17.7109375" style="26" customWidth="1"/>
    <col min="14856" max="15102" width="11.42578125" style="26"/>
    <col min="15103" max="15103" width="35.28515625" style="26" customWidth="1"/>
    <col min="15104" max="15104" width="17.7109375" style="26" customWidth="1"/>
    <col min="15105" max="15105" width="2.85546875" style="26" customWidth="1"/>
    <col min="15106" max="15107" width="3.28515625" style="26" bestFit="1" customWidth="1"/>
    <col min="15108" max="15108" width="16.85546875" style="26" customWidth="1"/>
    <col min="15109" max="15109" width="17.5703125" style="26" customWidth="1"/>
    <col min="15110" max="15110" width="13.140625" style="26" customWidth="1"/>
    <col min="15111" max="15111" width="17.7109375" style="26" customWidth="1"/>
    <col min="15112" max="15358" width="11.42578125" style="26"/>
    <col min="15359" max="15359" width="35.28515625" style="26" customWidth="1"/>
    <col min="15360" max="15360" width="17.7109375" style="26" customWidth="1"/>
    <col min="15361" max="15361" width="2.85546875" style="26" customWidth="1"/>
    <col min="15362" max="15363" width="3.28515625" style="26" bestFit="1" customWidth="1"/>
    <col min="15364" max="15364" width="16.85546875" style="26" customWidth="1"/>
    <col min="15365" max="15365" width="17.5703125" style="26" customWidth="1"/>
    <col min="15366" max="15366" width="13.140625" style="26" customWidth="1"/>
    <col min="15367" max="15367" width="17.7109375" style="26" customWidth="1"/>
    <col min="15368" max="15614" width="11.42578125" style="26"/>
    <col min="15615" max="15615" width="35.28515625" style="26" customWidth="1"/>
    <col min="15616" max="15616" width="17.7109375" style="26" customWidth="1"/>
    <col min="15617" max="15617" width="2.85546875" style="26" customWidth="1"/>
    <col min="15618" max="15619" width="3.28515625" style="26" bestFit="1" customWidth="1"/>
    <col min="15620" max="15620" width="16.85546875" style="26" customWidth="1"/>
    <col min="15621" max="15621" width="17.5703125" style="26" customWidth="1"/>
    <col min="15622" max="15622" width="13.140625" style="26" customWidth="1"/>
    <col min="15623" max="15623" width="17.7109375" style="26" customWidth="1"/>
    <col min="15624" max="15870" width="11.42578125" style="26"/>
    <col min="15871" max="15871" width="35.28515625" style="26" customWidth="1"/>
    <col min="15872" max="15872" width="17.7109375" style="26" customWidth="1"/>
    <col min="15873" max="15873" width="2.85546875" style="26" customWidth="1"/>
    <col min="15874" max="15875" width="3.28515625" style="26" bestFit="1" customWidth="1"/>
    <col min="15876" max="15876" width="16.85546875" style="26" customWidth="1"/>
    <col min="15877" max="15877" width="17.5703125" style="26" customWidth="1"/>
    <col min="15878" max="15878" width="13.140625" style="26" customWidth="1"/>
    <col min="15879" max="15879" width="17.7109375" style="26" customWidth="1"/>
    <col min="15880" max="16126" width="11.42578125" style="26"/>
    <col min="16127" max="16127" width="35.28515625" style="26" customWidth="1"/>
    <col min="16128" max="16128" width="17.7109375" style="26" customWidth="1"/>
    <col min="16129" max="16129" width="2.85546875" style="26" customWidth="1"/>
    <col min="16130" max="16131" width="3.28515625" style="26" bestFit="1" customWidth="1"/>
    <col min="16132" max="16132" width="16.85546875" style="26" customWidth="1"/>
    <col min="16133" max="16133" width="17.5703125" style="26" customWidth="1"/>
    <col min="16134" max="16134" width="13.140625" style="26" customWidth="1"/>
    <col min="16135" max="16135" width="17.7109375" style="26" customWidth="1"/>
    <col min="16136" max="16384" width="11.42578125" style="26"/>
  </cols>
  <sheetData>
    <row r="1" spans="1:7" ht="15.75" x14ac:dyDescent="0.25">
      <c r="A1" s="178"/>
      <c r="B1" s="178"/>
      <c r="C1" s="178"/>
      <c r="D1" s="178"/>
      <c r="E1" s="178"/>
      <c r="F1" s="178"/>
      <c r="G1" s="178"/>
    </row>
    <row r="2" spans="1:7" x14ac:dyDescent="0.2">
      <c r="A2" s="179" t="str">
        <f>P_TITFIL</f>
        <v>Unidad Ejecutora: Gestión Informática</v>
      </c>
      <c r="B2" s="179"/>
      <c r="C2" s="179"/>
      <c r="D2" s="179"/>
      <c r="E2" s="179"/>
      <c r="F2" s="179"/>
      <c r="G2" s="179"/>
    </row>
    <row r="3" spans="1:7" x14ac:dyDescent="0.2">
      <c r="A3" s="27"/>
      <c r="B3" s="27"/>
      <c r="C3" s="27"/>
      <c r="D3" s="27"/>
      <c r="E3" s="27"/>
      <c r="F3" s="27"/>
      <c r="G3" s="27"/>
    </row>
    <row r="4" spans="1:7" ht="18" x14ac:dyDescent="0.25">
      <c r="A4" s="180" t="s">
        <v>110</v>
      </c>
      <c r="B4" s="180"/>
      <c r="C4" s="180"/>
      <c r="D4" s="181"/>
      <c r="E4" s="181"/>
      <c r="F4" s="181"/>
      <c r="G4" s="181"/>
    </row>
    <row r="5" spans="1:7" x14ac:dyDescent="0.2">
      <c r="A5" s="27"/>
      <c r="B5" s="27"/>
      <c r="C5" s="27"/>
      <c r="D5" s="27"/>
      <c r="E5" s="27"/>
      <c r="F5" s="29"/>
      <c r="G5" s="27"/>
    </row>
    <row r="6" spans="1:7" ht="120" customHeight="1" x14ac:dyDescent="0.2">
      <c r="A6" s="72" t="s">
        <v>111</v>
      </c>
      <c r="B6" s="73" t="s">
        <v>112</v>
      </c>
      <c r="C6" s="73" t="s">
        <v>113</v>
      </c>
      <c r="D6" s="73" t="s">
        <v>62</v>
      </c>
      <c r="E6" s="73" t="s">
        <v>63</v>
      </c>
      <c r="F6" s="73" t="s">
        <v>64</v>
      </c>
      <c r="G6" s="73" t="s">
        <v>114</v>
      </c>
    </row>
    <row r="7" spans="1:7" x14ac:dyDescent="0.2">
      <c r="A7" s="48" t="s">
        <v>75</v>
      </c>
      <c r="B7" s="48"/>
      <c r="C7" s="49" t="s">
        <v>97</v>
      </c>
      <c r="D7" s="50" t="s">
        <v>71</v>
      </c>
      <c r="E7" s="50" t="s">
        <v>72</v>
      </c>
      <c r="F7" s="50" t="s">
        <v>77</v>
      </c>
      <c r="G7" s="51"/>
    </row>
    <row r="8" spans="1:7" x14ac:dyDescent="0.2">
      <c r="A8" s="48"/>
      <c r="B8" s="48"/>
      <c r="C8" s="49"/>
      <c r="D8" s="50"/>
      <c r="E8" s="50"/>
      <c r="F8" s="50"/>
      <c r="G8" s="51"/>
    </row>
    <row r="9" spans="1:7" x14ac:dyDescent="0.2">
      <c r="A9" s="42" t="s">
        <v>86</v>
      </c>
      <c r="B9" s="42"/>
      <c r="C9" s="34" t="s">
        <v>93</v>
      </c>
      <c r="D9" s="35" t="s">
        <v>71</v>
      </c>
      <c r="E9" s="35" t="s">
        <v>85</v>
      </c>
      <c r="F9" s="35" t="s">
        <v>85</v>
      </c>
      <c r="G9" s="36"/>
    </row>
    <row r="10" spans="1:7" x14ac:dyDescent="0.2">
      <c r="A10" s="48" t="s">
        <v>87</v>
      </c>
      <c r="B10" s="48"/>
      <c r="C10" s="49" t="s">
        <v>97</v>
      </c>
      <c r="D10" s="50" t="s">
        <v>88</v>
      </c>
      <c r="E10" s="50" t="s">
        <v>72</v>
      </c>
      <c r="F10" s="50" t="s">
        <v>81</v>
      </c>
      <c r="G10" s="51"/>
    </row>
    <row r="11" spans="1:7" x14ac:dyDescent="0.2">
      <c r="A11" s="42" t="s">
        <v>91</v>
      </c>
      <c r="B11" s="42"/>
      <c r="C11" s="34" t="s">
        <v>93</v>
      </c>
      <c r="D11" s="35" t="s">
        <v>90</v>
      </c>
      <c r="E11" s="35" t="s">
        <v>79</v>
      </c>
      <c r="F11" s="35" t="s">
        <v>73</v>
      </c>
      <c r="G11" s="36"/>
    </row>
    <row r="12" spans="1:7" ht="60.75" customHeight="1" x14ac:dyDescent="0.2">
      <c r="A12" s="43" t="s">
        <v>94</v>
      </c>
      <c r="B12" s="75" t="s">
        <v>118</v>
      </c>
      <c r="C12" s="37"/>
      <c r="D12" s="38"/>
      <c r="E12" s="39"/>
      <c r="F12" s="38"/>
      <c r="G12" s="40"/>
    </row>
    <row r="13" spans="1:7" x14ac:dyDescent="0.2">
      <c r="A13" s="48" t="s">
        <v>75</v>
      </c>
      <c r="B13" s="48"/>
      <c r="C13" s="49" t="s">
        <v>76</v>
      </c>
      <c r="D13" s="50" t="s">
        <v>71</v>
      </c>
      <c r="E13" s="50" t="s">
        <v>72</v>
      </c>
      <c r="F13" s="50" t="s">
        <v>77</v>
      </c>
      <c r="G13" s="51"/>
    </row>
    <row r="14" spans="1:7" x14ac:dyDescent="0.2">
      <c r="A14" s="42" t="s">
        <v>78</v>
      </c>
      <c r="B14" s="42"/>
      <c r="C14" s="34" t="s">
        <v>76</v>
      </c>
      <c r="D14" s="35" t="s">
        <v>71</v>
      </c>
      <c r="E14" s="35" t="s">
        <v>73</v>
      </c>
      <c r="F14" s="35" t="s">
        <v>79</v>
      </c>
      <c r="G14" s="36"/>
    </row>
    <row r="15" spans="1:7" x14ac:dyDescent="0.2">
      <c r="A15" s="42" t="s">
        <v>80</v>
      </c>
      <c r="B15" s="42"/>
      <c r="C15" s="34" t="s">
        <v>76</v>
      </c>
      <c r="D15" s="35" t="s">
        <v>71</v>
      </c>
      <c r="E15" s="35" t="s">
        <v>73</v>
      </c>
      <c r="F15" s="35" t="s">
        <v>81</v>
      </c>
      <c r="G15" s="36"/>
    </row>
    <row r="16" spans="1:7" x14ac:dyDescent="0.2">
      <c r="A16" s="42" t="s">
        <v>82</v>
      </c>
      <c r="B16" s="42"/>
      <c r="C16" s="34" t="s">
        <v>76</v>
      </c>
      <c r="D16" s="35" t="s">
        <v>71</v>
      </c>
      <c r="E16" s="35" t="s">
        <v>83</v>
      </c>
      <c r="F16" s="35" t="s">
        <v>81</v>
      </c>
      <c r="G16" s="36"/>
    </row>
    <row r="17" spans="1:7" x14ac:dyDescent="0.2">
      <c r="A17" s="42" t="s">
        <v>84</v>
      </c>
      <c r="B17" s="42"/>
      <c r="C17" s="34" t="s">
        <v>76</v>
      </c>
      <c r="D17" s="35" t="s">
        <v>71</v>
      </c>
      <c r="E17" s="35" t="s">
        <v>85</v>
      </c>
      <c r="F17" s="35" t="s">
        <v>79</v>
      </c>
      <c r="G17" s="36"/>
    </row>
    <row r="18" spans="1:7" x14ac:dyDescent="0.2">
      <c r="A18" s="42" t="s">
        <v>86</v>
      </c>
      <c r="B18" s="42"/>
      <c r="C18" s="34" t="s">
        <v>76</v>
      </c>
      <c r="D18" s="35" t="s">
        <v>71</v>
      </c>
      <c r="E18" s="35" t="s">
        <v>85</v>
      </c>
      <c r="F18" s="35" t="s">
        <v>85</v>
      </c>
      <c r="G18" s="36"/>
    </row>
    <row r="19" spans="1:7" x14ac:dyDescent="0.2">
      <c r="A19" s="42" t="s">
        <v>87</v>
      </c>
      <c r="B19" s="42"/>
      <c r="C19" s="34" t="s">
        <v>76</v>
      </c>
      <c r="D19" s="35" t="s">
        <v>88</v>
      </c>
      <c r="E19" s="35" t="s">
        <v>72</v>
      </c>
      <c r="F19" s="35" t="s">
        <v>81</v>
      </c>
      <c r="G19" s="36"/>
    </row>
    <row r="20" spans="1:7" x14ac:dyDescent="0.2">
      <c r="A20" s="42" t="s">
        <v>89</v>
      </c>
      <c r="B20" s="42"/>
      <c r="C20" s="34" t="s">
        <v>76</v>
      </c>
      <c r="D20" s="35" t="s">
        <v>90</v>
      </c>
      <c r="E20" s="35" t="s">
        <v>79</v>
      </c>
      <c r="F20" s="35" t="s">
        <v>72</v>
      </c>
      <c r="G20" s="36"/>
    </row>
    <row r="21" spans="1:7" x14ac:dyDescent="0.2">
      <c r="A21" s="42" t="s">
        <v>91</v>
      </c>
      <c r="B21" s="42"/>
      <c r="C21" s="34" t="s">
        <v>93</v>
      </c>
      <c r="D21" s="35" t="s">
        <v>90</v>
      </c>
      <c r="E21" s="35" t="s">
        <v>79</v>
      </c>
      <c r="F21" s="35" t="s">
        <v>73</v>
      </c>
      <c r="G21" s="36"/>
    </row>
    <row r="22" spans="1:7" ht="71.25" customHeight="1" x14ac:dyDescent="0.2">
      <c r="A22" s="43" t="s">
        <v>92</v>
      </c>
      <c r="B22" s="76" t="s">
        <v>119</v>
      </c>
      <c r="C22" s="37"/>
      <c r="D22" s="38"/>
      <c r="E22" s="39"/>
      <c r="F22" s="38"/>
      <c r="G22" s="40"/>
    </row>
    <row r="23" spans="1:7" ht="13.5" customHeight="1" x14ac:dyDescent="0.2">
      <c r="A23" s="43"/>
      <c r="B23" s="43"/>
      <c r="C23" s="37"/>
      <c r="D23" s="38"/>
      <c r="E23" s="39"/>
      <c r="F23" s="38"/>
      <c r="G23" s="40"/>
    </row>
    <row r="24" spans="1:7" ht="13.5" customHeight="1" x14ac:dyDescent="0.2">
      <c r="A24" s="42" t="s">
        <v>78</v>
      </c>
      <c r="B24" s="43"/>
      <c r="C24" s="49" t="s">
        <v>123</v>
      </c>
      <c r="D24" s="35" t="s">
        <v>71</v>
      </c>
      <c r="E24" s="35" t="s">
        <v>73</v>
      </c>
      <c r="F24" s="35" t="s">
        <v>79</v>
      </c>
      <c r="G24" s="40"/>
    </row>
    <row r="25" spans="1:7" ht="13.5" customHeight="1" x14ac:dyDescent="0.2">
      <c r="A25" s="42" t="s">
        <v>80</v>
      </c>
      <c r="B25" s="43"/>
      <c r="C25" s="49" t="s">
        <v>76</v>
      </c>
      <c r="D25" s="35" t="s">
        <v>71</v>
      </c>
      <c r="E25" s="35" t="s">
        <v>73</v>
      </c>
      <c r="F25" s="35" t="s">
        <v>81</v>
      </c>
      <c r="G25" s="40"/>
    </row>
    <row r="26" spans="1:7" ht="15.75" customHeight="1" x14ac:dyDescent="0.2">
      <c r="A26" s="42" t="s">
        <v>84</v>
      </c>
      <c r="B26" s="43"/>
      <c r="C26" s="49" t="s">
        <v>76</v>
      </c>
      <c r="D26" s="35" t="s">
        <v>71</v>
      </c>
      <c r="E26" s="35" t="s">
        <v>85</v>
      </c>
      <c r="F26" s="35" t="s">
        <v>79</v>
      </c>
      <c r="G26" s="40"/>
    </row>
    <row r="27" spans="1:7" ht="16.5" customHeight="1" x14ac:dyDescent="0.2">
      <c r="A27" s="42" t="s">
        <v>86</v>
      </c>
      <c r="B27" s="43"/>
      <c r="C27" s="49" t="s">
        <v>76</v>
      </c>
      <c r="D27" s="35" t="s">
        <v>71</v>
      </c>
      <c r="E27" s="35" t="s">
        <v>85</v>
      </c>
      <c r="F27" s="35" t="s">
        <v>85</v>
      </c>
      <c r="G27" s="40"/>
    </row>
    <row r="28" spans="1:7" ht="18" customHeight="1" x14ac:dyDescent="0.2">
      <c r="A28" s="48" t="s">
        <v>75</v>
      </c>
      <c r="B28" s="48"/>
      <c r="C28" s="49" t="s">
        <v>76</v>
      </c>
      <c r="D28" s="50" t="s">
        <v>71</v>
      </c>
      <c r="E28" s="50" t="s">
        <v>72</v>
      </c>
      <c r="F28" s="50" t="s">
        <v>77</v>
      </c>
      <c r="G28" s="40"/>
    </row>
    <row r="29" spans="1:7" ht="15" customHeight="1" x14ac:dyDescent="0.2">
      <c r="A29" s="48" t="s">
        <v>91</v>
      </c>
      <c r="B29" s="48"/>
      <c r="C29" s="49" t="s">
        <v>76</v>
      </c>
      <c r="D29" s="50" t="s">
        <v>90</v>
      </c>
      <c r="E29" s="50" t="s">
        <v>79</v>
      </c>
      <c r="F29" s="50" t="s">
        <v>73</v>
      </c>
      <c r="G29" s="40"/>
    </row>
    <row r="30" spans="1:7" ht="42.75" customHeight="1" x14ac:dyDescent="0.2">
      <c r="A30" s="43"/>
      <c r="B30" s="80" t="s">
        <v>122</v>
      </c>
      <c r="C30" s="37"/>
      <c r="D30" s="38"/>
      <c r="E30" s="39"/>
      <c r="F30" s="38"/>
      <c r="G30" s="40"/>
    </row>
    <row r="31" spans="1:7" x14ac:dyDescent="0.2">
      <c r="A31" s="42" t="s">
        <v>75</v>
      </c>
      <c r="B31" s="42"/>
      <c r="C31" s="41" t="s">
        <v>95</v>
      </c>
      <c r="D31" s="35" t="s">
        <v>71</v>
      </c>
      <c r="E31" s="35" t="s">
        <v>72</v>
      </c>
      <c r="F31" s="35" t="s">
        <v>77</v>
      </c>
      <c r="G31" s="36"/>
    </row>
    <row r="32" spans="1:7" ht="49.5" customHeight="1" x14ac:dyDescent="0.2">
      <c r="A32" s="38"/>
      <c r="B32" s="79" t="s">
        <v>120</v>
      </c>
      <c r="C32" s="38"/>
      <c r="D32" s="38"/>
      <c r="E32" s="38"/>
      <c r="F32" s="38"/>
      <c r="G32" s="40"/>
    </row>
    <row r="33" spans="1:7" x14ac:dyDescent="0.2">
      <c r="A33" s="48" t="s">
        <v>78</v>
      </c>
      <c r="B33" s="48"/>
      <c r="C33" s="49" t="s">
        <v>97</v>
      </c>
      <c r="D33" s="50" t="s">
        <v>71</v>
      </c>
      <c r="E33" s="50" t="s">
        <v>73</v>
      </c>
      <c r="F33" s="50" t="s">
        <v>79</v>
      </c>
      <c r="G33" s="51"/>
    </row>
    <row r="34" spans="1:7" x14ac:dyDescent="0.2">
      <c r="A34" s="42" t="s">
        <v>80</v>
      </c>
      <c r="B34" s="42"/>
      <c r="C34" s="41" t="s">
        <v>97</v>
      </c>
      <c r="D34" s="35" t="s">
        <v>71</v>
      </c>
      <c r="E34" s="35" t="s">
        <v>73</v>
      </c>
      <c r="F34" s="35" t="s">
        <v>81</v>
      </c>
      <c r="G34" s="36"/>
    </row>
    <row r="35" spans="1:7" ht="59.25" customHeight="1" x14ac:dyDescent="0.2">
      <c r="A35" s="38"/>
      <c r="B35" s="53" t="s">
        <v>121</v>
      </c>
      <c r="C35" s="38"/>
      <c r="D35" s="38"/>
      <c r="E35" s="38"/>
      <c r="F35" s="38"/>
      <c r="G35" s="40"/>
    </row>
    <row r="36" spans="1:7" hidden="1" x14ac:dyDescent="0.2">
      <c r="A36" s="48" t="s">
        <v>69</v>
      </c>
      <c r="B36" s="48"/>
      <c r="C36" s="49" t="s">
        <v>70</v>
      </c>
      <c r="D36" s="50" t="s">
        <v>71</v>
      </c>
      <c r="E36" s="50" t="s">
        <v>72</v>
      </c>
      <c r="F36" s="50" t="s">
        <v>73</v>
      </c>
      <c r="G36" s="51"/>
    </row>
    <row r="37" spans="1:7" hidden="1" x14ac:dyDescent="0.2">
      <c r="A37" s="43" t="s">
        <v>74</v>
      </c>
      <c r="B37" s="43"/>
      <c r="C37" s="37"/>
      <c r="D37" s="38"/>
      <c r="E37" s="39"/>
      <c r="F37" s="38"/>
      <c r="G37" s="40"/>
    </row>
    <row r="38" spans="1:7" hidden="1" x14ac:dyDescent="0.2">
      <c r="A38" s="48" t="s">
        <v>75</v>
      </c>
      <c r="B38" s="48"/>
      <c r="C38" s="49" t="s">
        <v>97</v>
      </c>
      <c r="D38" s="50" t="s">
        <v>71</v>
      </c>
      <c r="E38" s="50" t="s">
        <v>72</v>
      </c>
      <c r="F38" s="50" t="s">
        <v>77</v>
      </c>
      <c r="G38" s="51"/>
    </row>
    <row r="39" spans="1:7" hidden="1" x14ac:dyDescent="0.2">
      <c r="A39" s="48" t="s">
        <v>78</v>
      </c>
      <c r="B39" s="48"/>
      <c r="C39" s="49" t="s">
        <v>97</v>
      </c>
      <c r="D39" s="50" t="s">
        <v>71</v>
      </c>
      <c r="E39" s="50" t="s">
        <v>73</v>
      </c>
      <c r="F39" s="50" t="s">
        <v>79</v>
      </c>
      <c r="G39" s="51"/>
    </row>
    <row r="40" spans="1:7" hidden="1" x14ac:dyDescent="0.2">
      <c r="A40" s="48" t="s">
        <v>80</v>
      </c>
      <c r="B40" s="48"/>
      <c r="C40" s="49" t="s">
        <v>97</v>
      </c>
      <c r="D40" s="50" t="s">
        <v>71</v>
      </c>
      <c r="E40" s="50" t="s">
        <v>73</v>
      </c>
      <c r="F40" s="50" t="s">
        <v>81</v>
      </c>
      <c r="G40" s="51"/>
    </row>
    <row r="41" spans="1:7" hidden="1" x14ac:dyDescent="0.2">
      <c r="A41" s="42" t="s">
        <v>87</v>
      </c>
      <c r="B41" s="42"/>
      <c r="C41" s="41" t="s">
        <v>97</v>
      </c>
      <c r="D41" s="35" t="s">
        <v>88</v>
      </c>
      <c r="E41" s="35" t="s">
        <v>72</v>
      </c>
      <c r="F41" s="35" t="s">
        <v>81</v>
      </c>
      <c r="G41" s="36"/>
    </row>
    <row r="42" spans="1:7" ht="25.5" hidden="1" x14ac:dyDescent="0.2">
      <c r="A42" s="43" t="s">
        <v>98</v>
      </c>
      <c r="B42" s="43"/>
      <c r="C42" s="37"/>
      <c r="D42" s="38"/>
      <c r="E42" s="39"/>
      <c r="F42" s="38"/>
      <c r="G42" s="40"/>
    </row>
    <row r="43" spans="1:7" hidden="1" x14ac:dyDescent="0.2">
      <c r="A43" s="48" t="s">
        <v>75</v>
      </c>
      <c r="B43" s="48"/>
      <c r="C43" s="49" t="s">
        <v>99</v>
      </c>
      <c r="D43" s="50" t="s">
        <v>71</v>
      </c>
      <c r="E43" s="50" t="s">
        <v>72</v>
      </c>
      <c r="F43" s="50" t="s">
        <v>77</v>
      </c>
      <c r="G43" s="51"/>
    </row>
    <row r="44" spans="1:7" ht="25.5" hidden="1" x14ac:dyDescent="0.2">
      <c r="A44" s="43" t="s">
        <v>100</v>
      </c>
      <c r="B44" s="43"/>
      <c r="C44" s="37"/>
      <c r="D44" s="38"/>
      <c r="E44" s="39"/>
      <c r="F44" s="38"/>
      <c r="G44" s="40"/>
    </row>
    <row r="45" spans="1:7" x14ac:dyDescent="0.2">
      <c r="A45" s="33"/>
      <c r="B45" s="33"/>
      <c r="C45" s="33"/>
      <c r="D45" s="33"/>
      <c r="E45" s="33"/>
      <c r="F45" s="33">
        <v>2016</v>
      </c>
      <c r="G45" s="74"/>
    </row>
    <row r="46" spans="1:7" x14ac:dyDescent="0.2">
      <c r="A46" s="27"/>
      <c r="B46" s="27"/>
      <c r="C46" s="27"/>
      <c r="D46" s="27"/>
      <c r="E46" s="27"/>
      <c r="F46" s="27"/>
      <c r="G46" s="27"/>
    </row>
    <row r="47" spans="1:7" x14ac:dyDescent="0.2">
      <c r="A47" s="28" t="s">
        <v>101</v>
      </c>
      <c r="B47" s="28"/>
      <c r="C47" s="28"/>
      <c r="D47" s="27"/>
      <c r="E47" s="27"/>
      <c r="F47" s="27">
        <v>2015</v>
      </c>
      <c r="G47" s="54">
        <v>50780600.200000003</v>
      </c>
    </row>
  </sheetData>
  <mergeCells count="3">
    <mergeCell ref="A1:G1"/>
    <mergeCell ref="A2:G2"/>
    <mergeCell ref="A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3" workbookViewId="0">
      <selection activeCell="C14" sqref="C14"/>
    </sheetView>
  </sheetViews>
  <sheetFormatPr baseColWidth="10" defaultRowHeight="16.5" x14ac:dyDescent="0.3"/>
  <cols>
    <col min="1" max="1" width="27.42578125" style="3" customWidth="1"/>
    <col min="2" max="2" width="30.85546875" style="3" customWidth="1"/>
    <col min="3" max="3" width="23" style="3" customWidth="1"/>
    <col min="4" max="4" width="20.7109375" style="3" customWidth="1"/>
    <col min="5" max="5" width="22" style="3" customWidth="1"/>
    <col min="6" max="6" width="25.28515625" style="3" customWidth="1"/>
    <col min="7" max="7" width="13.28515625" style="3" customWidth="1"/>
    <col min="8" max="8" width="7.5703125" style="12" customWidth="1"/>
    <col min="9" max="9" width="7.28515625" style="12" customWidth="1"/>
    <col min="10" max="10" width="6.5703125" style="12" customWidth="1"/>
    <col min="11" max="11" width="9.5703125" style="12" customWidth="1"/>
    <col min="12" max="14" width="18.28515625" style="3" customWidth="1"/>
    <col min="15" max="15" width="32.5703125" style="3" customWidth="1"/>
    <col min="16" max="16384" width="11.42578125" style="3"/>
  </cols>
  <sheetData>
    <row r="1" spans="1:15" ht="27" x14ac:dyDescent="0.45">
      <c r="A1" s="190" t="s">
        <v>22</v>
      </c>
      <c r="B1" s="190"/>
      <c r="C1" s="190"/>
      <c r="D1" s="190"/>
      <c r="E1" s="190"/>
      <c r="F1" s="190"/>
      <c r="G1" s="190"/>
      <c r="H1" s="190"/>
      <c r="I1" s="190"/>
      <c r="J1" s="190"/>
      <c r="K1" s="190"/>
    </row>
    <row r="2" spans="1:15" x14ac:dyDescent="0.3">
      <c r="A2" s="4" t="s">
        <v>1</v>
      </c>
    </row>
    <row r="3" spans="1:15" x14ac:dyDescent="0.3">
      <c r="A3" s="4" t="s">
        <v>14</v>
      </c>
    </row>
    <row r="4" spans="1:15" x14ac:dyDescent="0.3">
      <c r="A4" s="4"/>
    </row>
    <row r="5" spans="1:15" x14ac:dyDescent="0.3">
      <c r="A5" s="4" t="s">
        <v>0</v>
      </c>
      <c r="B5" s="4" t="s">
        <v>16</v>
      </c>
    </row>
    <row r="6" spans="1:15" ht="16.5" customHeight="1" x14ac:dyDescent="0.3">
      <c r="A6" s="161" t="s">
        <v>2</v>
      </c>
      <c r="B6" s="161" t="s">
        <v>3</v>
      </c>
      <c r="C6" s="191" t="s">
        <v>4</v>
      </c>
      <c r="D6" s="191"/>
      <c r="E6" s="191"/>
      <c r="F6" s="191"/>
      <c r="G6" s="191"/>
      <c r="H6" s="191"/>
      <c r="I6" s="191"/>
      <c r="J6" s="191"/>
      <c r="K6" s="191"/>
      <c r="L6" s="192" t="s">
        <v>102</v>
      </c>
      <c r="M6" s="193"/>
      <c r="N6" s="166" t="s">
        <v>103</v>
      </c>
      <c r="O6" s="161" t="s">
        <v>23</v>
      </c>
    </row>
    <row r="7" spans="1:15" ht="37.5" customHeight="1" x14ac:dyDescent="0.3">
      <c r="A7" s="161"/>
      <c r="B7" s="161"/>
      <c r="C7" s="161" t="s">
        <v>13</v>
      </c>
      <c r="D7" s="161" t="s">
        <v>5</v>
      </c>
      <c r="E7" s="161" t="s">
        <v>15</v>
      </c>
      <c r="F7" s="161" t="s">
        <v>6</v>
      </c>
      <c r="G7" s="161" t="s">
        <v>7</v>
      </c>
      <c r="H7" s="161" t="s">
        <v>8</v>
      </c>
      <c r="I7" s="161"/>
      <c r="J7" s="161"/>
      <c r="K7" s="161"/>
      <c r="L7" s="194"/>
      <c r="M7" s="195"/>
      <c r="N7" s="189"/>
      <c r="O7" s="161"/>
    </row>
    <row r="8" spans="1:15" x14ac:dyDescent="0.3">
      <c r="A8" s="161"/>
      <c r="B8" s="161"/>
      <c r="C8" s="161"/>
      <c r="D8" s="161"/>
      <c r="E8" s="161"/>
      <c r="F8" s="161"/>
      <c r="G8" s="161"/>
      <c r="H8" s="69" t="s">
        <v>9</v>
      </c>
      <c r="I8" s="69" t="s">
        <v>10</v>
      </c>
      <c r="J8" s="69" t="s">
        <v>11</v>
      </c>
      <c r="K8" s="69" t="s">
        <v>12</v>
      </c>
      <c r="L8" s="71" t="s">
        <v>104</v>
      </c>
      <c r="M8" s="71" t="s">
        <v>66</v>
      </c>
      <c r="N8" s="167"/>
      <c r="O8" s="161"/>
    </row>
    <row r="9" spans="1:15" ht="104.25" customHeight="1" x14ac:dyDescent="0.3">
      <c r="A9" s="183" t="s">
        <v>28</v>
      </c>
      <c r="B9" s="183" t="s">
        <v>30</v>
      </c>
      <c r="C9" s="168" t="s">
        <v>31</v>
      </c>
      <c r="D9" s="1" t="s">
        <v>32</v>
      </c>
      <c r="E9" s="2" t="s">
        <v>17</v>
      </c>
      <c r="F9" s="8" t="s">
        <v>33</v>
      </c>
      <c r="G9" s="2" t="s">
        <v>18</v>
      </c>
      <c r="H9" s="9">
        <v>1</v>
      </c>
      <c r="I9" s="9">
        <v>1</v>
      </c>
      <c r="J9" s="9">
        <v>1</v>
      </c>
      <c r="K9" s="9">
        <v>1</v>
      </c>
      <c r="L9" s="56">
        <f>+'Presupuesto 2015'!G11</f>
        <v>1650000</v>
      </c>
      <c r="M9" s="56">
        <f>+'Presupuesto 2015'!H11</f>
        <v>0</v>
      </c>
      <c r="N9" s="45"/>
      <c r="O9" s="20"/>
    </row>
    <row r="10" spans="1:15" ht="104.25" customHeight="1" x14ac:dyDescent="0.3">
      <c r="A10" s="184"/>
      <c r="B10" s="185"/>
      <c r="C10" s="170"/>
      <c r="D10" s="1" t="s">
        <v>34</v>
      </c>
      <c r="E10" s="2" t="s">
        <v>17</v>
      </c>
      <c r="F10" s="8" t="s">
        <v>35</v>
      </c>
      <c r="G10" s="2" t="s">
        <v>18</v>
      </c>
      <c r="H10" s="9">
        <v>1</v>
      </c>
      <c r="I10" s="9">
        <v>1</v>
      </c>
      <c r="J10" s="9">
        <v>1</v>
      </c>
      <c r="K10" s="9">
        <v>1</v>
      </c>
      <c r="L10" s="56"/>
      <c r="M10" s="56"/>
      <c r="N10" s="46"/>
      <c r="O10" s="20"/>
    </row>
    <row r="11" spans="1:15" ht="159.75" customHeight="1" x14ac:dyDescent="0.3">
      <c r="A11" s="184"/>
      <c r="B11" s="10" t="s">
        <v>36</v>
      </c>
      <c r="C11" s="10" t="s">
        <v>37</v>
      </c>
      <c r="D11" s="10" t="s">
        <v>38</v>
      </c>
      <c r="E11" s="70" t="s">
        <v>19</v>
      </c>
      <c r="F11" s="1" t="s">
        <v>39</v>
      </c>
      <c r="G11" s="2" t="s">
        <v>18</v>
      </c>
      <c r="H11" s="11">
        <v>1</v>
      </c>
      <c r="I11" s="11">
        <v>1</v>
      </c>
      <c r="J11" s="11">
        <v>1</v>
      </c>
      <c r="K11" s="11">
        <v>1</v>
      </c>
      <c r="L11" s="56">
        <f>+'Presupuesto 2015'!G21</f>
        <v>8455000</v>
      </c>
      <c r="M11" s="56">
        <f>+'Presupuesto 2015'!H21</f>
        <v>2102817.37</v>
      </c>
      <c r="N11" s="44"/>
      <c r="O11" s="20"/>
    </row>
    <row r="12" spans="1:15" ht="122.25" customHeight="1" x14ac:dyDescent="0.3">
      <c r="A12" s="184"/>
      <c r="B12" s="183" t="s">
        <v>40</v>
      </c>
      <c r="C12" s="77" t="s">
        <v>41</v>
      </c>
      <c r="D12" s="77" t="s">
        <v>42</v>
      </c>
      <c r="E12" s="78" t="s">
        <v>20</v>
      </c>
      <c r="F12" s="77" t="s">
        <v>43</v>
      </c>
      <c r="G12" s="7" t="s">
        <v>18</v>
      </c>
      <c r="H12" s="2"/>
      <c r="I12" s="9">
        <v>0.5</v>
      </c>
      <c r="J12" s="2"/>
      <c r="K12" s="9">
        <v>0.5</v>
      </c>
      <c r="L12" s="56">
        <f>+'Presupuesto 2015'!G27</f>
        <v>4223600</v>
      </c>
      <c r="M12" s="56">
        <f>+'Presupuesto 2015'!H27</f>
        <v>579108</v>
      </c>
      <c r="N12" s="44"/>
      <c r="O12" s="20"/>
    </row>
    <row r="13" spans="1:15" ht="168" customHeight="1" x14ac:dyDescent="0.3">
      <c r="A13" s="184"/>
      <c r="B13" s="184"/>
      <c r="C13" s="15" t="s">
        <v>44</v>
      </c>
      <c r="D13" s="15" t="s">
        <v>45</v>
      </c>
      <c r="E13" s="25" t="s">
        <v>17</v>
      </c>
      <c r="F13" s="15" t="s">
        <v>46</v>
      </c>
      <c r="G13" s="15" t="s">
        <v>18</v>
      </c>
      <c r="H13" s="16"/>
      <c r="I13" s="16"/>
      <c r="J13" s="16"/>
      <c r="K13" s="17">
        <v>1</v>
      </c>
      <c r="L13" s="56">
        <f>+'Presupuesto 2015'!G30</f>
        <v>23000000</v>
      </c>
      <c r="M13" s="56">
        <f>+'Presupuesto 2015'!H30</f>
        <v>0</v>
      </c>
      <c r="N13" s="44"/>
      <c r="O13" s="20"/>
    </row>
    <row r="14" spans="1:15" ht="91.5" customHeight="1" x14ac:dyDescent="0.3">
      <c r="A14" s="184"/>
      <c r="B14" s="184"/>
      <c r="C14" s="15" t="s">
        <v>47</v>
      </c>
      <c r="D14" s="15" t="s">
        <v>48</v>
      </c>
      <c r="E14" s="25" t="s">
        <v>17</v>
      </c>
      <c r="F14" s="15" t="s">
        <v>49</v>
      </c>
      <c r="G14" s="15" t="s">
        <v>21</v>
      </c>
      <c r="H14" s="16"/>
      <c r="I14" s="16"/>
      <c r="J14" s="16"/>
      <c r="K14" s="18">
        <v>1</v>
      </c>
      <c r="L14" s="56">
        <f>+'Presupuesto 2015'!G33</f>
        <v>11500000</v>
      </c>
      <c r="M14" s="56">
        <f>+'Presupuesto 2015'!H33</f>
        <v>281469.2</v>
      </c>
      <c r="N14" s="44"/>
      <c r="O14" s="20"/>
    </row>
    <row r="15" spans="1:15" ht="114" customHeight="1" x14ac:dyDescent="0.3">
      <c r="A15" s="185"/>
      <c r="B15" s="185"/>
      <c r="C15" s="7" t="s">
        <v>50</v>
      </c>
      <c r="D15" s="7" t="s">
        <v>51</v>
      </c>
      <c r="E15" s="8" t="s">
        <v>17</v>
      </c>
      <c r="F15" s="7" t="s">
        <v>52</v>
      </c>
      <c r="G15" s="7" t="s">
        <v>18</v>
      </c>
      <c r="H15" s="9">
        <v>1</v>
      </c>
      <c r="I15" s="9">
        <v>1</v>
      </c>
      <c r="J15" s="9">
        <v>1</v>
      </c>
      <c r="K15" s="9">
        <v>1</v>
      </c>
      <c r="L15" s="56">
        <f>+'Presupuesto 2015'!G35</f>
        <v>1900000</v>
      </c>
      <c r="M15" s="56">
        <f>+'Presupuesto 2015'!H35</f>
        <v>0</v>
      </c>
      <c r="N15" s="44"/>
      <c r="O15" s="20"/>
    </row>
    <row r="16" spans="1:15" ht="315.75" customHeight="1" x14ac:dyDescent="0.3">
      <c r="A16" s="186" t="s">
        <v>29</v>
      </c>
      <c r="B16" s="188" t="s">
        <v>53</v>
      </c>
      <c r="C16" s="22" t="s">
        <v>54</v>
      </c>
      <c r="D16" s="22" t="s">
        <v>55</v>
      </c>
      <c r="E16" s="8" t="s">
        <v>25</v>
      </c>
      <c r="F16" s="21" t="s">
        <v>56</v>
      </c>
      <c r="G16" s="8" t="s">
        <v>21</v>
      </c>
      <c r="H16" s="2"/>
      <c r="I16" s="2"/>
      <c r="J16" s="2"/>
      <c r="K16" s="2">
        <v>3</v>
      </c>
      <c r="L16" s="56">
        <f>+'Presupuesto 2015'!G38</f>
        <v>26000</v>
      </c>
      <c r="M16" s="56">
        <f>+'Presupuesto 2015'!H38</f>
        <v>0</v>
      </c>
      <c r="N16" s="44"/>
      <c r="O16" s="23" t="s">
        <v>24</v>
      </c>
    </row>
    <row r="17" spans="1:15" ht="175.5" customHeight="1" x14ac:dyDescent="0.3">
      <c r="A17" s="187"/>
      <c r="B17" s="187"/>
      <c r="C17" s="22" t="s">
        <v>57</v>
      </c>
      <c r="D17" s="22" t="s">
        <v>58</v>
      </c>
      <c r="E17" s="8" t="s">
        <v>25</v>
      </c>
      <c r="F17" s="21" t="s">
        <v>59</v>
      </c>
      <c r="G17" s="8" t="s">
        <v>21</v>
      </c>
      <c r="H17" s="8"/>
      <c r="I17" s="8"/>
      <c r="J17" s="8"/>
      <c r="K17" s="8">
        <v>1</v>
      </c>
      <c r="L17" s="56">
        <f>+'Presupuesto 2015'!G41</f>
        <v>26000</v>
      </c>
      <c r="M17" s="56">
        <f>+'Presupuesto 2015'!H41</f>
        <v>0</v>
      </c>
      <c r="N17" s="44"/>
      <c r="O17" s="22" t="s">
        <v>26</v>
      </c>
    </row>
    <row r="18" spans="1:15" x14ac:dyDescent="0.3">
      <c r="A18" s="5"/>
      <c r="B18" s="5"/>
      <c r="C18" s="5"/>
      <c r="D18" s="5"/>
      <c r="E18" s="5"/>
      <c r="F18" s="5"/>
      <c r="G18" s="5"/>
      <c r="H18" s="13"/>
      <c r="I18" s="13"/>
      <c r="J18" s="13"/>
      <c r="K18" s="13"/>
      <c r="L18" s="57">
        <f>SUM(L9:L17)</f>
        <v>50780600</v>
      </c>
      <c r="M18" s="57">
        <f>SUM(M9:M17)</f>
        <v>2963394.5700000003</v>
      </c>
    </row>
    <row r="19" spans="1:15" ht="59.25" customHeight="1" x14ac:dyDescent="0.3">
      <c r="A19" s="182" t="s">
        <v>27</v>
      </c>
      <c r="B19" s="182"/>
      <c r="C19" s="182"/>
      <c r="D19" s="182"/>
      <c r="E19" s="5"/>
      <c r="F19" s="5"/>
      <c r="G19" s="5"/>
      <c r="H19" s="13"/>
      <c r="I19" s="13"/>
      <c r="J19" s="13"/>
      <c r="K19" s="13"/>
    </row>
    <row r="20" spans="1:15" x14ac:dyDescent="0.3">
      <c r="A20" s="6"/>
      <c r="B20" s="6"/>
      <c r="C20" s="6"/>
      <c r="D20" s="6"/>
      <c r="E20" s="6"/>
      <c r="F20" s="6"/>
      <c r="G20" s="6"/>
      <c r="H20" s="14"/>
      <c r="I20" s="14"/>
      <c r="J20" s="14"/>
      <c r="K20" s="14"/>
    </row>
    <row r="21" spans="1:15" x14ac:dyDescent="0.3">
      <c r="A21" s="6"/>
      <c r="B21" s="6"/>
      <c r="C21" s="6"/>
      <c r="D21" s="6"/>
      <c r="E21" s="6"/>
      <c r="F21" s="6"/>
      <c r="G21" s="6"/>
      <c r="H21" s="14"/>
      <c r="I21" s="14"/>
      <c r="J21" s="14"/>
      <c r="K21" s="14"/>
    </row>
    <row r="22" spans="1:15" x14ac:dyDescent="0.3">
      <c r="A22" s="6"/>
      <c r="B22" s="6"/>
      <c r="C22" s="6"/>
      <c r="D22" s="6"/>
      <c r="E22" s="6"/>
      <c r="F22" s="6"/>
      <c r="G22" s="6"/>
      <c r="H22" s="14"/>
      <c r="I22" s="14"/>
      <c r="J22" s="14"/>
      <c r="K22" s="14"/>
    </row>
  </sheetData>
  <mergeCells count="20">
    <mergeCell ref="A1:K1"/>
    <mergeCell ref="A6:A8"/>
    <mergeCell ref="B6:B8"/>
    <mergeCell ref="C6:K6"/>
    <mergeCell ref="L6:M7"/>
    <mergeCell ref="O6:O8"/>
    <mergeCell ref="C7:C8"/>
    <mergeCell ref="D7:D8"/>
    <mergeCell ref="E7:E8"/>
    <mergeCell ref="F7:F8"/>
    <mergeCell ref="G7:G8"/>
    <mergeCell ref="H7:K7"/>
    <mergeCell ref="N6:N8"/>
    <mergeCell ref="A19:D19"/>
    <mergeCell ref="A9:A15"/>
    <mergeCell ref="B9:B10"/>
    <mergeCell ref="C9:C10"/>
    <mergeCell ref="B12:B15"/>
    <mergeCell ref="A16:A17"/>
    <mergeCell ref="B16:B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4" workbookViewId="0">
      <selection activeCell="B9" sqref="B9:B10"/>
    </sheetView>
  </sheetViews>
  <sheetFormatPr baseColWidth="10" defaultRowHeight="16.5" x14ac:dyDescent="0.3"/>
  <cols>
    <col min="1" max="1" width="27.42578125" style="3" customWidth="1"/>
    <col min="2" max="2" width="30.85546875" style="3" customWidth="1"/>
    <col min="3" max="3" width="23" style="3" customWidth="1"/>
    <col min="4" max="4" width="20.7109375" style="3" customWidth="1"/>
    <col min="5" max="5" width="22" style="3" customWidth="1"/>
    <col min="6" max="6" width="25.28515625" style="3" customWidth="1"/>
    <col min="7" max="7" width="13.28515625" style="3" customWidth="1"/>
    <col min="8" max="8" width="7.5703125" style="12" customWidth="1"/>
    <col min="9" max="9" width="7.28515625" style="12" customWidth="1"/>
    <col min="10" max="10" width="6.5703125" style="12" customWidth="1"/>
    <col min="11" max="11" width="9.5703125" style="12" customWidth="1"/>
    <col min="12" max="14" width="18.28515625" style="3" customWidth="1"/>
    <col min="15" max="15" width="32.5703125" style="3" customWidth="1"/>
    <col min="16" max="16384" width="11.42578125" style="3"/>
  </cols>
  <sheetData>
    <row r="1" spans="1:15" ht="27" x14ac:dyDescent="0.45">
      <c r="A1" s="190" t="s">
        <v>22</v>
      </c>
      <c r="B1" s="190"/>
      <c r="C1" s="190"/>
      <c r="D1" s="190"/>
      <c r="E1" s="190"/>
      <c r="F1" s="190"/>
      <c r="G1" s="190"/>
      <c r="H1" s="190"/>
      <c r="I1" s="190"/>
      <c r="J1" s="190"/>
      <c r="K1" s="190"/>
    </row>
    <row r="2" spans="1:15" x14ac:dyDescent="0.3">
      <c r="A2" s="4" t="s">
        <v>1</v>
      </c>
    </row>
    <row r="3" spans="1:15" x14ac:dyDescent="0.3">
      <c r="A3" s="4" t="s">
        <v>14</v>
      </c>
    </row>
    <row r="4" spans="1:15" x14ac:dyDescent="0.3">
      <c r="A4" s="4"/>
    </row>
    <row r="5" spans="1:15" x14ac:dyDescent="0.3">
      <c r="A5" s="4" t="s">
        <v>0</v>
      </c>
      <c r="B5" s="4" t="s">
        <v>16</v>
      </c>
    </row>
    <row r="6" spans="1:15" ht="16.5" customHeight="1" x14ac:dyDescent="0.3">
      <c r="A6" s="161" t="s">
        <v>2</v>
      </c>
      <c r="B6" s="161" t="s">
        <v>3</v>
      </c>
      <c r="C6" s="191" t="s">
        <v>4</v>
      </c>
      <c r="D6" s="191"/>
      <c r="E6" s="191"/>
      <c r="F6" s="191"/>
      <c r="G6" s="191"/>
      <c r="H6" s="191"/>
      <c r="I6" s="191"/>
      <c r="J6" s="191"/>
      <c r="K6" s="191"/>
      <c r="L6" s="192" t="s">
        <v>102</v>
      </c>
      <c r="M6" s="193"/>
      <c r="N6" s="166" t="s">
        <v>103</v>
      </c>
      <c r="O6" s="161" t="s">
        <v>23</v>
      </c>
    </row>
    <row r="7" spans="1:15" ht="37.5" customHeight="1" x14ac:dyDescent="0.3">
      <c r="A7" s="161"/>
      <c r="B7" s="161"/>
      <c r="C7" s="161" t="s">
        <v>13</v>
      </c>
      <c r="D7" s="161" t="s">
        <v>5</v>
      </c>
      <c r="E7" s="161" t="s">
        <v>15</v>
      </c>
      <c r="F7" s="161" t="s">
        <v>6</v>
      </c>
      <c r="G7" s="161" t="s">
        <v>7</v>
      </c>
      <c r="H7" s="161" t="s">
        <v>8</v>
      </c>
      <c r="I7" s="161"/>
      <c r="J7" s="161"/>
      <c r="K7" s="161"/>
      <c r="L7" s="194"/>
      <c r="M7" s="195"/>
      <c r="N7" s="189"/>
      <c r="O7" s="161"/>
    </row>
    <row r="8" spans="1:15" x14ac:dyDescent="0.3">
      <c r="A8" s="161"/>
      <c r="B8" s="161"/>
      <c r="C8" s="161"/>
      <c r="D8" s="161"/>
      <c r="E8" s="161"/>
      <c r="F8" s="161"/>
      <c r="G8" s="161"/>
      <c r="H8" s="19" t="s">
        <v>9</v>
      </c>
      <c r="I8" s="19" t="s">
        <v>10</v>
      </c>
      <c r="J8" s="19" t="s">
        <v>11</v>
      </c>
      <c r="K8" s="19" t="s">
        <v>12</v>
      </c>
      <c r="L8" s="47" t="s">
        <v>104</v>
      </c>
      <c r="M8" s="47" t="s">
        <v>66</v>
      </c>
      <c r="N8" s="167"/>
      <c r="O8" s="161"/>
    </row>
    <row r="9" spans="1:15" ht="90" customHeight="1" x14ac:dyDescent="0.3">
      <c r="A9" s="183" t="s">
        <v>28</v>
      </c>
      <c r="B9" s="183" t="s">
        <v>30</v>
      </c>
      <c r="C9" s="168" t="s">
        <v>31</v>
      </c>
      <c r="D9" s="1" t="s">
        <v>32</v>
      </c>
      <c r="E9" s="2" t="s">
        <v>17</v>
      </c>
      <c r="F9" s="8" t="s">
        <v>33</v>
      </c>
      <c r="G9" s="2" t="s">
        <v>18</v>
      </c>
      <c r="H9" s="9">
        <v>1</v>
      </c>
      <c r="I9" s="9">
        <v>1</v>
      </c>
      <c r="J9" s="9">
        <v>1</v>
      </c>
      <c r="K9" s="9">
        <v>1</v>
      </c>
      <c r="L9" s="56">
        <f>+'Presupuesto 2015'!G11</f>
        <v>1650000</v>
      </c>
      <c r="M9" s="56">
        <f>+'Presupuesto 2015'!H11</f>
        <v>0</v>
      </c>
      <c r="N9" s="45"/>
      <c r="O9" s="20"/>
    </row>
    <row r="10" spans="1:15" ht="104.25" customHeight="1" x14ac:dyDescent="0.3">
      <c r="A10" s="184"/>
      <c r="B10" s="185"/>
      <c r="C10" s="170"/>
      <c r="D10" s="1" t="s">
        <v>34</v>
      </c>
      <c r="E10" s="2" t="s">
        <v>17</v>
      </c>
      <c r="F10" s="8" t="s">
        <v>35</v>
      </c>
      <c r="G10" s="2" t="s">
        <v>18</v>
      </c>
      <c r="H10" s="9">
        <v>1</v>
      </c>
      <c r="I10" s="9">
        <v>1</v>
      </c>
      <c r="J10" s="9">
        <v>1</v>
      </c>
      <c r="K10" s="9">
        <v>1</v>
      </c>
      <c r="L10" s="56"/>
      <c r="M10" s="56"/>
      <c r="N10" s="46"/>
      <c r="O10" s="20"/>
    </row>
    <row r="11" spans="1:15" ht="159.75" customHeight="1" x14ac:dyDescent="0.3">
      <c r="A11" s="184"/>
      <c r="B11" s="10" t="s">
        <v>36</v>
      </c>
      <c r="C11" s="10" t="s">
        <v>37</v>
      </c>
      <c r="D11" s="10" t="s">
        <v>38</v>
      </c>
      <c r="E11" s="24" t="s">
        <v>19</v>
      </c>
      <c r="F11" s="1" t="s">
        <v>39</v>
      </c>
      <c r="G11" s="2" t="s">
        <v>18</v>
      </c>
      <c r="H11" s="11">
        <v>1</v>
      </c>
      <c r="I11" s="11">
        <v>1</v>
      </c>
      <c r="J11" s="11">
        <v>1</v>
      </c>
      <c r="K11" s="11">
        <v>1</v>
      </c>
      <c r="L11" s="56">
        <f>+'Presupuesto 2015'!G21</f>
        <v>8455000</v>
      </c>
      <c r="M11" s="56">
        <f>+'Presupuesto 2015'!H21</f>
        <v>2102817.37</v>
      </c>
      <c r="N11" s="44"/>
      <c r="O11" s="20"/>
    </row>
    <row r="12" spans="1:15" ht="122.25" customHeight="1" x14ac:dyDescent="0.3">
      <c r="A12" s="184"/>
      <c r="B12" s="183" t="s">
        <v>40</v>
      </c>
      <c r="C12" s="7" t="s">
        <v>41</v>
      </c>
      <c r="D12" s="7" t="s">
        <v>42</v>
      </c>
      <c r="E12" s="8" t="s">
        <v>20</v>
      </c>
      <c r="F12" s="7" t="s">
        <v>43</v>
      </c>
      <c r="G12" s="7" t="s">
        <v>18</v>
      </c>
      <c r="H12" s="2"/>
      <c r="I12" s="9">
        <v>0.5</v>
      </c>
      <c r="J12" s="2"/>
      <c r="K12" s="9">
        <v>0.5</v>
      </c>
      <c r="L12" s="56">
        <f>+'Presupuesto 2015'!G27</f>
        <v>4223600</v>
      </c>
      <c r="M12" s="56">
        <f>+'Presupuesto 2015'!H27</f>
        <v>579108</v>
      </c>
      <c r="N12" s="44"/>
      <c r="O12" s="20"/>
    </row>
    <row r="13" spans="1:15" ht="168" customHeight="1" x14ac:dyDescent="0.3">
      <c r="A13" s="184"/>
      <c r="B13" s="184"/>
      <c r="C13" s="15" t="s">
        <v>44</v>
      </c>
      <c r="D13" s="15" t="s">
        <v>45</v>
      </c>
      <c r="E13" s="25" t="s">
        <v>17</v>
      </c>
      <c r="F13" s="15" t="s">
        <v>46</v>
      </c>
      <c r="G13" s="15" t="s">
        <v>18</v>
      </c>
      <c r="H13" s="16"/>
      <c r="I13" s="16"/>
      <c r="J13" s="16"/>
      <c r="K13" s="17">
        <v>1</v>
      </c>
      <c r="L13" s="56">
        <f>+'Presupuesto 2015'!G30</f>
        <v>23000000</v>
      </c>
      <c r="M13" s="56">
        <f>+'Presupuesto 2015'!H30</f>
        <v>0</v>
      </c>
      <c r="N13" s="44"/>
      <c r="O13" s="20"/>
    </row>
    <row r="14" spans="1:15" ht="75.75" customHeight="1" x14ac:dyDescent="0.3">
      <c r="A14" s="184"/>
      <c r="B14" s="184"/>
      <c r="C14" s="15" t="s">
        <v>47</v>
      </c>
      <c r="D14" s="15" t="s">
        <v>48</v>
      </c>
      <c r="E14" s="25" t="s">
        <v>17</v>
      </c>
      <c r="F14" s="15" t="s">
        <v>49</v>
      </c>
      <c r="G14" s="15" t="s">
        <v>21</v>
      </c>
      <c r="H14" s="16"/>
      <c r="I14" s="16"/>
      <c r="J14" s="16"/>
      <c r="K14" s="18">
        <v>1</v>
      </c>
      <c r="L14" s="56">
        <f>+'Presupuesto 2015'!G33</f>
        <v>11500000</v>
      </c>
      <c r="M14" s="56">
        <f>+'Presupuesto 2015'!H33</f>
        <v>281469.2</v>
      </c>
      <c r="N14" s="44"/>
      <c r="O14" s="20"/>
    </row>
    <row r="15" spans="1:15" ht="114" customHeight="1" x14ac:dyDescent="0.3">
      <c r="A15" s="185"/>
      <c r="B15" s="185"/>
      <c r="C15" s="7" t="s">
        <v>50</v>
      </c>
      <c r="D15" s="7" t="s">
        <v>51</v>
      </c>
      <c r="E15" s="8" t="s">
        <v>17</v>
      </c>
      <c r="F15" s="7" t="s">
        <v>52</v>
      </c>
      <c r="G15" s="7" t="s">
        <v>18</v>
      </c>
      <c r="H15" s="9">
        <v>1</v>
      </c>
      <c r="I15" s="9">
        <v>1</v>
      </c>
      <c r="J15" s="9">
        <v>1</v>
      </c>
      <c r="K15" s="9">
        <v>1</v>
      </c>
      <c r="L15" s="56">
        <f>+'Presupuesto 2015'!G35</f>
        <v>1900000</v>
      </c>
      <c r="M15" s="56">
        <f>+'Presupuesto 2015'!H35</f>
        <v>0</v>
      </c>
      <c r="N15" s="44"/>
      <c r="O15" s="20"/>
    </row>
    <row r="16" spans="1:15" ht="315.75" customHeight="1" x14ac:dyDescent="0.3">
      <c r="A16" s="186" t="s">
        <v>29</v>
      </c>
      <c r="B16" s="188" t="s">
        <v>53</v>
      </c>
      <c r="C16" s="22" t="s">
        <v>54</v>
      </c>
      <c r="D16" s="22" t="s">
        <v>55</v>
      </c>
      <c r="E16" s="8" t="s">
        <v>25</v>
      </c>
      <c r="F16" s="21" t="s">
        <v>56</v>
      </c>
      <c r="G16" s="8" t="s">
        <v>21</v>
      </c>
      <c r="H16" s="2"/>
      <c r="I16" s="2"/>
      <c r="J16" s="2"/>
      <c r="K16" s="2">
        <v>3</v>
      </c>
      <c r="L16" s="56">
        <f>+'Presupuesto 2015'!G38</f>
        <v>26000</v>
      </c>
      <c r="M16" s="56">
        <f>+'Presupuesto 2015'!H38</f>
        <v>0</v>
      </c>
      <c r="N16" s="44"/>
      <c r="O16" s="23" t="s">
        <v>24</v>
      </c>
    </row>
    <row r="17" spans="1:15" ht="175.5" customHeight="1" x14ac:dyDescent="0.3">
      <c r="A17" s="187"/>
      <c r="B17" s="187"/>
      <c r="C17" s="22" t="s">
        <v>57</v>
      </c>
      <c r="D17" s="22" t="s">
        <v>58</v>
      </c>
      <c r="E17" s="8" t="s">
        <v>25</v>
      </c>
      <c r="F17" s="21" t="s">
        <v>59</v>
      </c>
      <c r="G17" s="8" t="s">
        <v>21</v>
      </c>
      <c r="H17" s="8"/>
      <c r="I17" s="8"/>
      <c r="J17" s="8"/>
      <c r="K17" s="8">
        <v>1</v>
      </c>
      <c r="L17" s="56">
        <f>+'Presupuesto 2015'!G41</f>
        <v>26000</v>
      </c>
      <c r="M17" s="56">
        <f>+'Presupuesto 2015'!H41</f>
        <v>0</v>
      </c>
      <c r="N17" s="44"/>
      <c r="O17" s="22" t="s">
        <v>26</v>
      </c>
    </row>
    <row r="18" spans="1:15" x14ac:dyDescent="0.3">
      <c r="A18" s="5"/>
      <c r="B18" s="5"/>
      <c r="C18" s="5"/>
      <c r="D18" s="5"/>
      <c r="E18" s="5"/>
      <c r="F18" s="5"/>
      <c r="G18" s="5"/>
      <c r="H18" s="13"/>
      <c r="I18" s="13"/>
      <c r="J18" s="13"/>
      <c r="K18" s="13"/>
      <c r="L18" s="57">
        <f>SUM(L9:L17)</f>
        <v>50780600</v>
      </c>
      <c r="M18" s="57">
        <f>SUM(M9:M17)</f>
        <v>2963394.5700000003</v>
      </c>
    </row>
    <row r="19" spans="1:15" ht="59.25" customHeight="1" x14ac:dyDescent="0.3">
      <c r="A19" s="182" t="s">
        <v>27</v>
      </c>
      <c r="B19" s="182"/>
      <c r="C19" s="182"/>
      <c r="D19" s="182"/>
      <c r="E19" s="5"/>
      <c r="F19" s="5"/>
      <c r="G19" s="5"/>
      <c r="H19" s="13"/>
      <c r="I19" s="13"/>
      <c r="J19" s="13"/>
      <c r="K19" s="13"/>
    </row>
    <row r="20" spans="1:15" x14ac:dyDescent="0.3">
      <c r="A20" s="6"/>
      <c r="B20" s="6"/>
      <c r="C20" s="6"/>
      <c r="D20" s="6"/>
      <c r="E20" s="6"/>
      <c r="F20" s="6"/>
      <c r="G20" s="6"/>
      <c r="H20" s="14"/>
      <c r="I20" s="14"/>
      <c r="J20" s="14"/>
      <c r="K20" s="14"/>
    </row>
    <row r="21" spans="1:15" x14ac:dyDescent="0.3">
      <c r="A21" s="6"/>
      <c r="B21" s="6"/>
      <c r="C21" s="6"/>
      <c r="D21" s="6"/>
      <c r="E21" s="6"/>
      <c r="F21" s="6"/>
      <c r="G21" s="6"/>
      <c r="H21" s="14"/>
      <c r="I21" s="14"/>
      <c r="J21" s="14"/>
      <c r="K21" s="14"/>
    </row>
    <row r="22" spans="1:15" x14ac:dyDescent="0.3">
      <c r="A22" s="6"/>
      <c r="B22" s="6"/>
      <c r="C22" s="6"/>
      <c r="D22" s="6"/>
      <c r="E22" s="6"/>
      <c r="F22" s="6"/>
      <c r="G22" s="6"/>
      <c r="H22" s="14"/>
      <c r="I22" s="14"/>
      <c r="J22" s="14"/>
      <c r="K22" s="14"/>
    </row>
  </sheetData>
  <mergeCells count="20">
    <mergeCell ref="A19:D19"/>
    <mergeCell ref="O6:O8"/>
    <mergeCell ref="A16:A17"/>
    <mergeCell ref="B16:B17"/>
    <mergeCell ref="H7:K7"/>
    <mergeCell ref="B9:B10"/>
    <mergeCell ref="B12:B15"/>
    <mergeCell ref="A9:A15"/>
    <mergeCell ref="C9:C10"/>
    <mergeCell ref="L6:M7"/>
    <mergeCell ref="N6:N8"/>
    <mergeCell ref="A1:K1"/>
    <mergeCell ref="B6:B8"/>
    <mergeCell ref="A6:A8"/>
    <mergeCell ref="C6:K6"/>
    <mergeCell ref="C7:C8"/>
    <mergeCell ref="D7:D8"/>
    <mergeCell ref="E7:E8"/>
    <mergeCell ref="F7:F8"/>
    <mergeCell ref="G7:G8"/>
  </mergeCells>
  <pageMargins left="0.70866141732283472" right="0.70866141732283472" top="0.74803149606299213" bottom="0.74803149606299213" header="0.31496062992125984" footer="0.31496062992125984"/>
  <pageSetup scale="49"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opLeftCell="A4" workbookViewId="0">
      <selection activeCell="B11" sqref="B11"/>
    </sheetView>
  </sheetViews>
  <sheetFormatPr baseColWidth="10" defaultRowHeight="12.75" x14ac:dyDescent="0.2"/>
  <cols>
    <col min="1" max="2" width="35.28515625" style="26" customWidth="1"/>
    <col min="3" max="3" width="17.7109375" style="26" customWidth="1"/>
    <col min="4" max="4" width="2.85546875" style="26" customWidth="1"/>
    <col min="5" max="6" width="3.28515625" style="26" bestFit="1" customWidth="1"/>
    <col min="7" max="7" width="16.85546875" style="26" customWidth="1"/>
    <col min="8" max="8" width="17.5703125" style="26" customWidth="1"/>
    <col min="9" max="9" width="13.140625" style="26" customWidth="1"/>
    <col min="10" max="10" width="17.7109375" style="26" customWidth="1"/>
    <col min="11" max="257" width="11.42578125" style="26"/>
    <col min="258" max="258" width="35.28515625" style="26" customWidth="1"/>
    <col min="259" max="259" width="17.7109375" style="26" customWidth="1"/>
    <col min="260" max="260" width="2.85546875" style="26" customWidth="1"/>
    <col min="261" max="262" width="3.28515625" style="26" bestFit="1" customWidth="1"/>
    <col min="263" max="263" width="16.85546875" style="26" customWidth="1"/>
    <col min="264" max="264" width="17.5703125" style="26" customWidth="1"/>
    <col min="265" max="265" width="13.140625" style="26" customWidth="1"/>
    <col min="266" max="266" width="17.7109375" style="26" customWidth="1"/>
    <col min="267" max="513" width="11.42578125" style="26"/>
    <col min="514" max="514" width="35.28515625" style="26" customWidth="1"/>
    <col min="515" max="515" width="17.7109375" style="26" customWidth="1"/>
    <col min="516" max="516" width="2.85546875" style="26" customWidth="1"/>
    <col min="517" max="518" width="3.28515625" style="26" bestFit="1" customWidth="1"/>
    <col min="519" max="519" width="16.85546875" style="26" customWidth="1"/>
    <col min="520" max="520" width="17.5703125" style="26" customWidth="1"/>
    <col min="521" max="521" width="13.140625" style="26" customWidth="1"/>
    <col min="522" max="522" width="17.7109375" style="26" customWidth="1"/>
    <col min="523" max="769" width="11.42578125" style="26"/>
    <col min="770" max="770" width="35.28515625" style="26" customWidth="1"/>
    <col min="771" max="771" width="17.7109375" style="26" customWidth="1"/>
    <col min="772" max="772" width="2.85546875" style="26" customWidth="1"/>
    <col min="773" max="774" width="3.28515625" style="26" bestFit="1" customWidth="1"/>
    <col min="775" max="775" width="16.85546875" style="26" customWidth="1"/>
    <col min="776" max="776" width="17.5703125" style="26" customWidth="1"/>
    <col min="777" max="777" width="13.140625" style="26" customWidth="1"/>
    <col min="778" max="778" width="17.7109375" style="26" customWidth="1"/>
    <col min="779" max="1025" width="11.42578125" style="26"/>
    <col min="1026" max="1026" width="35.28515625" style="26" customWidth="1"/>
    <col min="1027" max="1027" width="17.7109375" style="26" customWidth="1"/>
    <col min="1028" max="1028" width="2.85546875" style="26" customWidth="1"/>
    <col min="1029" max="1030" width="3.28515625" style="26" bestFit="1" customWidth="1"/>
    <col min="1031" max="1031" width="16.85546875" style="26" customWidth="1"/>
    <col min="1032" max="1032" width="17.5703125" style="26" customWidth="1"/>
    <col min="1033" max="1033" width="13.140625" style="26" customWidth="1"/>
    <col min="1034" max="1034" width="17.7109375" style="26" customWidth="1"/>
    <col min="1035" max="1281" width="11.42578125" style="26"/>
    <col min="1282" max="1282" width="35.28515625" style="26" customWidth="1"/>
    <col min="1283" max="1283" width="17.7109375" style="26" customWidth="1"/>
    <col min="1284" max="1284" width="2.85546875" style="26" customWidth="1"/>
    <col min="1285" max="1286" width="3.28515625" style="26" bestFit="1" customWidth="1"/>
    <col min="1287" max="1287" width="16.85546875" style="26" customWidth="1"/>
    <col min="1288" max="1288" width="17.5703125" style="26" customWidth="1"/>
    <col min="1289" max="1289" width="13.140625" style="26" customWidth="1"/>
    <col min="1290" max="1290" width="17.7109375" style="26" customWidth="1"/>
    <col min="1291" max="1537" width="11.42578125" style="26"/>
    <col min="1538" max="1538" width="35.28515625" style="26" customWidth="1"/>
    <col min="1539" max="1539" width="17.7109375" style="26" customWidth="1"/>
    <col min="1540" max="1540" width="2.85546875" style="26" customWidth="1"/>
    <col min="1541" max="1542" width="3.28515625" style="26" bestFit="1" customWidth="1"/>
    <col min="1543" max="1543" width="16.85546875" style="26" customWidth="1"/>
    <col min="1544" max="1544" width="17.5703125" style="26" customWidth="1"/>
    <col min="1545" max="1545" width="13.140625" style="26" customWidth="1"/>
    <col min="1546" max="1546" width="17.7109375" style="26" customWidth="1"/>
    <col min="1547" max="1793" width="11.42578125" style="26"/>
    <col min="1794" max="1794" width="35.28515625" style="26" customWidth="1"/>
    <col min="1795" max="1795" width="17.7109375" style="26" customWidth="1"/>
    <col min="1796" max="1796" width="2.85546875" style="26" customWidth="1"/>
    <col min="1797" max="1798" width="3.28515625" style="26" bestFit="1" customWidth="1"/>
    <col min="1799" max="1799" width="16.85546875" style="26" customWidth="1"/>
    <col min="1800" max="1800" width="17.5703125" style="26" customWidth="1"/>
    <col min="1801" max="1801" width="13.140625" style="26" customWidth="1"/>
    <col min="1802" max="1802" width="17.7109375" style="26" customWidth="1"/>
    <col min="1803" max="2049" width="11.42578125" style="26"/>
    <col min="2050" max="2050" width="35.28515625" style="26" customWidth="1"/>
    <col min="2051" max="2051" width="17.7109375" style="26" customWidth="1"/>
    <col min="2052" max="2052" width="2.85546875" style="26" customWidth="1"/>
    <col min="2053" max="2054" width="3.28515625" style="26" bestFit="1" customWidth="1"/>
    <col min="2055" max="2055" width="16.85546875" style="26" customWidth="1"/>
    <col min="2056" max="2056" width="17.5703125" style="26" customWidth="1"/>
    <col min="2057" max="2057" width="13.140625" style="26" customWidth="1"/>
    <col min="2058" max="2058" width="17.7109375" style="26" customWidth="1"/>
    <col min="2059" max="2305" width="11.42578125" style="26"/>
    <col min="2306" max="2306" width="35.28515625" style="26" customWidth="1"/>
    <col min="2307" max="2307" width="17.7109375" style="26" customWidth="1"/>
    <col min="2308" max="2308" width="2.85546875" style="26" customWidth="1"/>
    <col min="2309" max="2310" width="3.28515625" style="26" bestFit="1" customWidth="1"/>
    <col min="2311" max="2311" width="16.85546875" style="26" customWidth="1"/>
    <col min="2312" max="2312" width="17.5703125" style="26" customWidth="1"/>
    <col min="2313" max="2313" width="13.140625" style="26" customWidth="1"/>
    <col min="2314" max="2314" width="17.7109375" style="26" customWidth="1"/>
    <col min="2315" max="2561" width="11.42578125" style="26"/>
    <col min="2562" max="2562" width="35.28515625" style="26" customWidth="1"/>
    <col min="2563" max="2563" width="17.7109375" style="26" customWidth="1"/>
    <col min="2564" max="2564" width="2.85546875" style="26" customWidth="1"/>
    <col min="2565" max="2566" width="3.28515625" style="26" bestFit="1" customWidth="1"/>
    <col min="2567" max="2567" width="16.85546875" style="26" customWidth="1"/>
    <col min="2568" max="2568" width="17.5703125" style="26" customWidth="1"/>
    <col min="2569" max="2569" width="13.140625" style="26" customWidth="1"/>
    <col min="2570" max="2570" width="17.7109375" style="26" customWidth="1"/>
    <col min="2571" max="2817" width="11.42578125" style="26"/>
    <col min="2818" max="2818" width="35.28515625" style="26" customWidth="1"/>
    <col min="2819" max="2819" width="17.7109375" style="26" customWidth="1"/>
    <col min="2820" max="2820" width="2.85546875" style="26" customWidth="1"/>
    <col min="2821" max="2822" width="3.28515625" style="26" bestFit="1" customWidth="1"/>
    <col min="2823" max="2823" width="16.85546875" style="26" customWidth="1"/>
    <col min="2824" max="2824" width="17.5703125" style="26" customWidth="1"/>
    <col min="2825" max="2825" width="13.140625" style="26" customWidth="1"/>
    <col min="2826" max="2826" width="17.7109375" style="26" customWidth="1"/>
    <col min="2827" max="3073" width="11.42578125" style="26"/>
    <col min="3074" max="3074" width="35.28515625" style="26" customWidth="1"/>
    <col min="3075" max="3075" width="17.7109375" style="26" customWidth="1"/>
    <col min="3076" max="3076" width="2.85546875" style="26" customWidth="1"/>
    <col min="3077" max="3078" width="3.28515625" style="26" bestFit="1" customWidth="1"/>
    <col min="3079" max="3079" width="16.85546875" style="26" customWidth="1"/>
    <col min="3080" max="3080" width="17.5703125" style="26" customWidth="1"/>
    <col min="3081" max="3081" width="13.140625" style="26" customWidth="1"/>
    <col min="3082" max="3082" width="17.7109375" style="26" customWidth="1"/>
    <col min="3083" max="3329" width="11.42578125" style="26"/>
    <col min="3330" max="3330" width="35.28515625" style="26" customWidth="1"/>
    <col min="3331" max="3331" width="17.7109375" style="26" customWidth="1"/>
    <col min="3332" max="3332" width="2.85546875" style="26" customWidth="1"/>
    <col min="3333" max="3334" width="3.28515625" style="26" bestFit="1" customWidth="1"/>
    <col min="3335" max="3335" width="16.85546875" style="26" customWidth="1"/>
    <col min="3336" max="3336" width="17.5703125" style="26" customWidth="1"/>
    <col min="3337" max="3337" width="13.140625" style="26" customWidth="1"/>
    <col min="3338" max="3338" width="17.7109375" style="26" customWidth="1"/>
    <col min="3339" max="3585" width="11.42578125" style="26"/>
    <col min="3586" max="3586" width="35.28515625" style="26" customWidth="1"/>
    <col min="3587" max="3587" width="17.7109375" style="26" customWidth="1"/>
    <col min="3588" max="3588" width="2.85546875" style="26" customWidth="1"/>
    <col min="3589" max="3590" width="3.28515625" style="26" bestFit="1" customWidth="1"/>
    <col min="3591" max="3591" width="16.85546875" style="26" customWidth="1"/>
    <col min="3592" max="3592" width="17.5703125" style="26" customWidth="1"/>
    <col min="3593" max="3593" width="13.140625" style="26" customWidth="1"/>
    <col min="3594" max="3594" width="17.7109375" style="26" customWidth="1"/>
    <col min="3595" max="3841" width="11.42578125" style="26"/>
    <col min="3842" max="3842" width="35.28515625" style="26" customWidth="1"/>
    <col min="3843" max="3843" width="17.7109375" style="26" customWidth="1"/>
    <col min="3844" max="3844" width="2.85546875" style="26" customWidth="1"/>
    <col min="3845" max="3846" width="3.28515625" style="26" bestFit="1" customWidth="1"/>
    <col min="3847" max="3847" width="16.85546875" style="26" customWidth="1"/>
    <col min="3848" max="3848" width="17.5703125" style="26" customWidth="1"/>
    <col min="3849" max="3849" width="13.140625" style="26" customWidth="1"/>
    <col min="3850" max="3850" width="17.7109375" style="26" customWidth="1"/>
    <col min="3851" max="4097" width="11.42578125" style="26"/>
    <col min="4098" max="4098" width="35.28515625" style="26" customWidth="1"/>
    <col min="4099" max="4099" width="17.7109375" style="26" customWidth="1"/>
    <col min="4100" max="4100" width="2.85546875" style="26" customWidth="1"/>
    <col min="4101" max="4102" width="3.28515625" style="26" bestFit="1" customWidth="1"/>
    <col min="4103" max="4103" width="16.85546875" style="26" customWidth="1"/>
    <col min="4104" max="4104" width="17.5703125" style="26" customWidth="1"/>
    <col min="4105" max="4105" width="13.140625" style="26" customWidth="1"/>
    <col min="4106" max="4106" width="17.7109375" style="26" customWidth="1"/>
    <col min="4107" max="4353" width="11.42578125" style="26"/>
    <col min="4354" max="4354" width="35.28515625" style="26" customWidth="1"/>
    <col min="4355" max="4355" width="17.7109375" style="26" customWidth="1"/>
    <col min="4356" max="4356" width="2.85546875" style="26" customWidth="1"/>
    <col min="4357" max="4358" width="3.28515625" style="26" bestFit="1" customWidth="1"/>
    <col min="4359" max="4359" width="16.85546875" style="26" customWidth="1"/>
    <col min="4360" max="4360" width="17.5703125" style="26" customWidth="1"/>
    <col min="4361" max="4361" width="13.140625" style="26" customWidth="1"/>
    <col min="4362" max="4362" width="17.7109375" style="26" customWidth="1"/>
    <col min="4363" max="4609" width="11.42578125" style="26"/>
    <col min="4610" max="4610" width="35.28515625" style="26" customWidth="1"/>
    <col min="4611" max="4611" width="17.7109375" style="26" customWidth="1"/>
    <col min="4612" max="4612" width="2.85546875" style="26" customWidth="1"/>
    <col min="4613" max="4614" width="3.28515625" style="26" bestFit="1" customWidth="1"/>
    <col min="4615" max="4615" width="16.85546875" style="26" customWidth="1"/>
    <col min="4616" max="4616" width="17.5703125" style="26" customWidth="1"/>
    <col min="4617" max="4617" width="13.140625" style="26" customWidth="1"/>
    <col min="4618" max="4618" width="17.7109375" style="26" customWidth="1"/>
    <col min="4619" max="4865" width="11.42578125" style="26"/>
    <col min="4866" max="4866" width="35.28515625" style="26" customWidth="1"/>
    <col min="4867" max="4867" width="17.7109375" style="26" customWidth="1"/>
    <col min="4868" max="4868" width="2.85546875" style="26" customWidth="1"/>
    <col min="4869" max="4870" width="3.28515625" style="26" bestFit="1" customWidth="1"/>
    <col min="4871" max="4871" width="16.85546875" style="26" customWidth="1"/>
    <col min="4872" max="4872" width="17.5703125" style="26" customWidth="1"/>
    <col min="4873" max="4873" width="13.140625" style="26" customWidth="1"/>
    <col min="4874" max="4874" width="17.7109375" style="26" customWidth="1"/>
    <col min="4875" max="5121" width="11.42578125" style="26"/>
    <col min="5122" max="5122" width="35.28515625" style="26" customWidth="1"/>
    <col min="5123" max="5123" width="17.7109375" style="26" customWidth="1"/>
    <col min="5124" max="5124" width="2.85546875" style="26" customWidth="1"/>
    <col min="5125" max="5126" width="3.28515625" style="26" bestFit="1" customWidth="1"/>
    <col min="5127" max="5127" width="16.85546875" style="26" customWidth="1"/>
    <col min="5128" max="5128" width="17.5703125" style="26" customWidth="1"/>
    <col min="5129" max="5129" width="13.140625" style="26" customWidth="1"/>
    <col min="5130" max="5130" width="17.7109375" style="26" customWidth="1"/>
    <col min="5131" max="5377" width="11.42578125" style="26"/>
    <col min="5378" max="5378" width="35.28515625" style="26" customWidth="1"/>
    <col min="5379" max="5379" width="17.7109375" style="26" customWidth="1"/>
    <col min="5380" max="5380" width="2.85546875" style="26" customWidth="1"/>
    <col min="5381" max="5382" width="3.28515625" style="26" bestFit="1" customWidth="1"/>
    <col min="5383" max="5383" width="16.85546875" style="26" customWidth="1"/>
    <col min="5384" max="5384" width="17.5703125" style="26" customWidth="1"/>
    <col min="5385" max="5385" width="13.140625" style="26" customWidth="1"/>
    <col min="5386" max="5386" width="17.7109375" style="26" customWidth="1"/>
    <col min="5387" max="5633" width="11.42578125" style="26"/>
    <col min="5634" max="5634" width="35.28515625" style="26" customWidth="1"/>
    <col min="5635" max="5635" width="17.7109375" style="26" customWidth="1"/>
    <col min="5636" max="5636" width="2.85546875" style="26" customWidth="1"/>
    <col min="5637" max="5638" width="3.28515625" style="26" bestFit="1" customWidth="1"/>
    <col min="5639" max="5639" width="16.85546875" style="26" customWidth="1"/>
    <col min="5640" max="5640" width="17.5703125" style="26" customWidth="1"/>
    <col min="5641" max="5641" width="13.140625" style="26" customWidth="1"/>
    <col min="5642" max="5642" width="17.7109375" style="26" customWidth="1"/>
    <col min="5643" max="5889" width="11.42578125" style="26"/>
    <col min="5890" max="5890" width="35.28515625" style="26" customWidth="1"/>
    <col min="5891" max="5891" width="17.7109375" style="26" customWidth="1"/>
    <col min="5892" max="5892" width="2.85546875" style="26" customWidth="1"/>
    <col min="5893" max="5894" width="3.28515625" style="26" bestFit="1" customWidth="1"/>
    <col min="5895" max="5895" width="16.85546875" style="26" customWidth="1"/>
    <col min="5896" max="5896" width="17.5703125" style="26" customWidth="1"/>
    <col min="5897" max="5897" width="13.140625" style="26" customWidth="1"/>
    <col min="5898" max="5898" width="17.7109375" style="26" customWidth="1"/>
    <col min="5899" max="6145" width="11.42578125" style="26"/>
    <col min="6146" max="6146" width="35.28515625" style="26" customWidth="1"/>
    <col min="6147" max="6147" width="17.7109375" style="26" customWidth="1"/>
    <col min="6148" max="6148" width="2.85546875" style="26" customWidth="1"/>
    <col min="6149" max="6150" width="3.28515625" style="26" bestFit="1" customWidth="1"/>
    <col min="6151" max="6151" width="16.85546875" style="26" customWidth="1"/>
    <col min="6152" max="6152" width="17.5703125" style="26" customWidth="1"/>
    <col min="6153" max="6153" width="13.140625" style="26" customWidth="1"/>
    <col min="6154" max="6154" width="17.7109375" style="26" customWidth="1"/>
    <col min="6155" max="6401" width="11.42578125" style="26"/>
    <col min="6402" max="6402" width="35.28515625" style="26" customWidth="1"/>
    <col min="6403" max="6403" width="17.7109375" style="26" customWidth="1"/>
    <col min="6404" max="6404" width="2.85546875" style="26" customWidth="1"/>
    <col min="6405" max="6406" width="3.28515625" style="26" bestFit="1" customWidth="1"/>
    <col min="6407" max="6407" width="16.85546875" style="26" customWidth="1"/>
    <col min="6408" max="6408" width="17.5703125" style="26" customWidth="1"/>
    <col min="6409" max="6409" width="13.140625" style="26" customWidth="1"/>
    <col min="6410" max="6410" width="17.7109375" style="26" customWidth="1"/>
    <col min="6411" max="6657" width="11.42578125" style="26"/>
    <col min="6658" max="6658" width="35.28515625" style="26" customWidth="1"/>
    <col min="6659" max="6659" width="17.7109375" style="26" customWidth="1"/>
    <col min="6660" max="6660" width="2.85546875" style="26" customWidth="1"/>
    <col min="6661" max="6662" width="3.28515625" style="26" bestFit="1" customWidth="1"/>
    <col min="6663" max="6663" width="16.85546875" style="26" customWidth="1"/>
    <col min="6664" max="6664" width="17.5703125" style="26" customWidth="1"/>
    <col min="6665" max="6665" width="13.140625" style="26" customWidth="1"/>
    <col min="6666" max="6666" width="17.7109375" style="26" customWidth="1"/>
    <col min="6667" max="6913" width="11.42578125" style="26"/>
    <col min="6914" max="6914" width="35.28515625" style="26" customWidth="1"/>
    <col min="6915" max="6915" width="17.7109375" style="26" customWidth="1"/>
    <col min="6916" max="6916" width="2.85546875" style="26" customWidth="1"/>
    <col min="6917" max="6918" width="3.28515625" style="26" bestFit="1" customWidth="1"/>
    <col min="6919" max="6919" width="16.85546875" style="26" customWidth="1"/>
    <col min="6920" max="6920" width="17.5703125" style="26" customWidth="1"/>
    <col min="6921" max="6921" width="13.140625" style="26" customWidth="1"/>
    <col min="6922" max="6922" width="17.7109375" style="26" customWidth="1"/>
    <col min="6923" max="7169" width="11.42578125" style="26"/>
    <col min="7170" max="7170" width="35.28515625" style="26" customWidth="1"/>
    <col min="7171" max="7171" width="17.7109375" style="26" customWidth="1"/>
    <col min="7172" max="7172" width="2.85546875" style="26" customWidth="1"/>
    <col min="7173" max="7174" width="3.28515625" style="26" bestFit="1" customWidth="1"/>
    <col min="7175" max="7175" width="16.85546875" style="26" customWidth="1"/>
    <col min="7176" max="7176" width="17.5703125" style="26" customWidth="1"/>
    <col min="7177" max="7177" width="13.140625" style="26" customWidth="1"/>
    <col min="7178" max="7178" width="17.7109375" style="26" customWidth="1"/>
    <col min="7179" max="7425" width="11.42578125" style="26"/>
    <col min="7426" max="7426" width="35.28515625" style="26" customWidth="1"/>
    <col min="7427" max="7427" width="17.7109375" style="26" customWidth="1"/>
    <col min="7428" max="7428" width="2.85546875" style="26" customWidth="1"/>
    <col min="7429" max="7430" width="3.28515625" style="26" bestFit="1" customWidth="1"/>
    <col min="7431" max="7431" width="16.85546875" style="26" customWidth="1"/>
    <col min="7432" max="7432" width="17.5703125" style="26" customWidth="1"/>
    <col min="7433" max="7433" width="13.140625" style="26" customWidth="1"/>
    <col min="7434" max="7434" width="17.7109375" style="26" customWidth="1"/>
    <col min="7435" max="7681" width="11.42578125" style="26"/>
    <col min="7682" max="7682" width="35.28515625" style="26" customWidth="1"/>
    <col min="7683" max="7683" width="17.7109375" style="26" customWidth="1"/>
    <col min="7684" max="7684" width="2.85546875" style="26" customWidth="1"/>
    <col min="7685" max="7686" width="3.28515625" style="26" bestFit="1" customWidth="1"/>
    <col min="7687" max="7687" width="16.85546875" style="26" customWidth="1"/>
    <col min="7688" max="7688" width="17.5703125" style="26" customWidth="1"/>
    <col min="7689" max="7689" width="13.140625" style="26" customWidth="1"/>
    <col min="7690" max="7690" width="17.7109375" style="26" customWidth="1"/>
    <col min="7691" max="7937" width="11.42578125" style="26"/>
    <col min="7938" max="7938" width="35.28515625" style="26" customWidth="1"/>
    <col min="7939" max="7939" width="17.7109375" style="26" customWidth="1"/>
    <col min="7940" max="7940" width="2.85546875" style="26" customWidth="1"/>
    <col min="7941" max="7942" width="3.28515625" style="26" bestFit="1" customWidth="1"/>
    <col min="7943" max="7943" width="16.85546875" style="26" customWidth="1"/>
    <col min="7944" max="7944" width="17.5703125" style="26" customWidth="1"/>
    <col min="7945" max="7945" width="13.140625" style="26" customWidth="1"/>
    <col min="7946" max="7946" width="17.7109375" style="26" customWidth="1"/>
    <col min="7947" max="8193" width="11.42578125" style="26"/>
    <col min="8194" max="8194" width="35.28515625" style="26" customWidth="1"/>
    <col min="8195" max="8195" width="17.7109375" style="26" customWidth="1"/>
    <col min="8196" max="8196" width="2.85546875" style="26" customWidth="1"/>
    <col min="8197" max="8198" width="3.28515625" style="26" bestFit="1" customWidth="1"/>
    <col min="8199" max="8199" width="16.85546875" style="26" customWidth="1"/>
    <col min="8200" max="8200" width="17.5703125" style="26" customWidth="1"/>
    <col min="8201" max="8201" width="13.140625" style="26" customWidth="1"/>
    <col min="8202" max="8202" width="17.7109375" style="26" customWidth="1"/>
    <col min="8203" max="8449" width="11.42578125" style="26"/>
    <col min="8450" max="8450" width="35.28515625" style="26" customWidth="1"/>
    <col min="8451" max="8451" width="17.7109375" style="26" customWidth="1"/>
    <col min="8452" max="8452" width="2.85546875" style="26" customWidth="1"/>
    <col min="8453" max="8454" width="3.28515625" style="26" bestFit="1" customWidth="1"/>
    <col min="8455" max="8455" width="16.85546875" style="26" customWidth="1"/>
    <col min="8456" max="8456" width="17.5703125" style="26" customWidth="1"/>
    <col min="8457" max="8457" width="13.140625" style="26" customWidth="1"/>
    <col min="8458" max="8458" width="17.7109375" style="26" customWidth="1"/>
    <col min="8459" max="8705" width="11.42578125" style="26"/>
    <col min="8706" max="8706" width="35.28515625" style="26" customWidth="1"/>
    <col min="8707" max="8707" width="17.7109375" style="26" customWidth="1"/>
    <col min="8708" max="8708" width="2.85546875" style="26" customWidth="1"/>
    <col min="8709" max="8710" width="3.28515625" style="26" bestFit="1" customWidth="1"/>
    <col min="8711" max="8711" width="16.85546875" style="26" customWidth="1"/>
    <col min="8712" max="8712" width="17.5703125" style="26" customWidth="1"/>
    <col min="8713" max="8713" width="13.140625" style="26" customWidth="1"/>
    <col min="8714" max="8714" width="17.7109375" style="26" customWidth="1"/>
    <col min="8715" max="8961" width="11.42578125" style="26"/>
    <col min="8962" max="8962" width="35.28515625" style="26" customWidth="1"/>
    <col min="8963" max="8963" width="17.7109375" style="26" customWidth="1"/>
    <col min="8964" max="8964" width="2.85546875" style="26" customWidth="1"/>
    <col min="8965" max="8966" width="3.28515625" style="26" bestFit="1" customWidth="1"/>
    <col min="8967" max="8967" width="16.85546875" style="26" customWidth="1"/>
    <col min="8968" max="8968" width="17.5703125" style="26" customWidth="1"/>
    <col min="8969" max="8969" width="13.140625" style="26" customWidth="1"/>
    <col min="8970" max="8970" width="17.7109375" style="26" customWidth="1"/>
    <col min="8971" max="9217" width="11.42578125" style="26"/>
    <col min="9218" max="9218" width="35.28515625" style="26" customWidth="1"/>
    <col min="9219" max="9219" width="17.7109375" style="26" customWidth="1"/>
    <col min="9220" max="9220" width="2.85546875" style="26" customWidth="1"/>
    <col min="9221" max="9222" width="3.28515625" style="26" bestFit="1" customWidth="1"/>
    <col min="9223" max="9223" width="16.85546875" style="26" customWidth="1"/>
    <col min="9224" max="9224" width="17.5703125" style="26" customWidth="1"/>
    <col min="9225" max="9225" width="13.140625" style="26" customWidth="1"/>
    <col min="9226" max="9226" width="17.7109375" style="26" customWidth="1"/>
    <col min="9227" max="9473" width="11.42578125" style="26"/>
    <col min="9474" max="9474" width="35.28515625" style="26" customWidth="1"/>
    <col min="9475" max="9475" width="17.7109375" style="26" customWidth="1"/>
    <col min="9476" max="9476" width="2.85546875" style="26" customWidth="1"/>
    <col min="9477" max="9478" width="3.28515625" style="26" bestFit="1" customWidth="1"/>
    <col min="9479" max="9479" width="16.85546875" style="26" customWidth="1"/>
    <col min="9480" max="9480" width="17.5703125" style="26" customWidth="1"/>
    <col min="9481" max="9481" width="13.140625" style="26" customWidth="1"/>
    <col min="9482" max="9482" width="17.7109375" style="26" customWidth="1"/>
    <col min="9483" max="9729" width="11.42578125" style="26"/>
    <col min="9730" max="9730" width="35.28515625" style="26" customWidth="1"/>
    <col min="9731" max="9731" width="17.7109375" style="26" customWidth="1"/>
    <col min="9732" max="9732" width="2.85546875" style="26" customWidth="1"/>
    <col min="9733" max="9734" width="3.28515625" style="26" bestFit="1" customWidth="1"/>
    <col min="9735" max="9735" width="16.85546875" style="26" customWidth="1"/>
    <col min="9736" max="9736" width="17.5703125" style="26" customWidth="1"/>
    <col min="9737" max="9737" width="13.140625" style="26" customWidth="1"/>
    <col min="9738" max="9738" width="17.7109375" style="26" customWidth="1"/>
    <col min="9739" max="9985" width="11.42578125" style="26"/>
    <col min="9986" max="9986" width="35.28515625" style="26" customWidth="1"/>
    <col min="9987" max="9987" width="17.7109375" style="26" customWidth="1"/>
    <col min="9988" max="9988" width="2.85546875" style="26" customWidth="1"/>
    <col min="9989" max="9990" width="3.28515625" style="26" bestFit="1" customWidth="1"/>
    <col min="9991" max="9991" width="16.85546875" style="26" customWidth="1"/>
    <col min="9992" max="9992" width="17.5703125" style="26" customWidth="1"/>
    <col min="9993" max="9993" width="13.140625" style="26" customWidth="1"/>
    <col min="9994" max="9994" width="17.7109375" style="26" customWidth="1"/>
    <col min="9995" max="10241" width="11.42578125" style="26"/>
    <col min="10242" max="10242" width="35.28515625" style="26" customWidth="1"/>
    <col min="10243" max="10243" width="17.7109375" style="26" customWidth="1"/>
    <col min="10244" max="10244" width="2.85546875" style="26" customWidth="1"/>
    <col min="10245" max="10246" width="3.28515625" style="26" bestFit="1" customWidth="1"/>
    <col min="10247" max="10247" width="16.85546875" style="26" customWidth="1"/>
    <col min="10248" max="10248" width="17.5703125" style="26" customWidth="1"/>
    <col min="10249" max="10249" width="13.140625" style="26" customWidth="1"/>
    <col min="10250" max="10250" width="17.7109375" style="26" customWidth="1"/>
    <col min="10251" max="10497" width="11.42578125" style="26"/>
    <col min="10498" max="10498" width="35.28515625" style="26" customWidth="1"/>
    <col min="10499" max="10499" width="17.7109375" style="26" customWidth="1"/>
    <col min="10500" max="10500" width="2.85546875" style="26" customWidth="1"/>
    <col min="10501" max="10502" width="3.28515625" style="26" bestFit="1" customWidth="1"/>
    <col min="10503" max="10503" width="16.85546875" style="26" customWidth="1"/>
    <col min="10504" max="10504" width="17.5703125" style="26" customWidth="1"/>
    <col min="10505" max="10505" width="13.140625" style="26" customWidth="1"/>
    <col min="10506" max="10506" width="17.7109375" style="26" customWidth="1"/>
    <col min="10507" max="10753" width="11.42578125" style="26"/>
    <col min="10754" max="10754" width="35.28515625" style="26" customWidth="1"/>
    <col min="10755" max="10755" width="17.7109375" style="26" customWidth="1"/>
    <col min="10756" max="10756" width="2.85546875" style="26" customWidth="1"/>
    <col min="10757" max="10758" width="3.28515625" style="26" bestFit="1" customWidth="1"/>
    <col min="10759" max="10759" width="16.85546875" style="26" customWidth="1"/>
    <col min="10760" max="10760" width="17.5703125" style="26" customWidth="1"/>
    <col min="10761" max="10761" width="13.140625" style="26" customWidth="1"/>
    <col min="10762" max="10762" width="17.7109375" style="26" customWidth="1"/>
    <col min="10763" max="11009" width="11.42578125" style="26"/>
    <col min="11010" max="11010" width="35.28515625" style="26" customWidth="1"/>
    <col min="11011" max="11011" width="17.7109375" style="26" customWidth="1"/>
    <col min="11012" max="11012" width="2.85546875" style="26" customWidth="1"/>
    <col min="11013" max="11014" width="3.28515625" style="26" bestFit="1" customWidth="1"/>
    <col min="11015" max="11015" width="16.85546875" style="26" customWidth="1"/>
    <col min="11016" max="11016" width="17.5703125" style="26" customWidth="1"/>
    <col min="11017" max="11017" width="13.140625" style="26" customWidth="1"/>
    <col min="11018" max="11018" width="17.7109375" style="26" customWidth="1"/>
    <col min="11019" max="11265" width="11.42578125" style="26"/>
    <col min="11266" max="11266" width="35.28515625" style="26" customWidth="1"/>
    <col min="11267" max="11267" width="17.7109375" style="26" customWidth="1"/>
    <col min="11268" max="11268" width="2.85546875" style="26" customWidth="1"/>
    <col min="11269" max="11270" width="3.28515625" style="26" bestFit="1" customWidth="1"/>
    <col min="11271" max="11271" width="16.85546875" style="26" customWidth="1"/>
    <col min="11272" max="11272" width="17.5703125" style="26" customWidth="1"/>
    <col min="11273" max="11273" width="13.140625" style="26" customWidth="1"/>
    <col min="11274" max="11274" width="17.7109375" style="26" customWidth="1"/>
    <col min="11275" max="11521" width="11.42578125" style="26"/>
    <col min="11522" max="11522" width="35.28515625" style="26" customWidth="1"/>
    <col min="11523" max="11523" width="17.7109375" style="26" customWidth="1"/>
    <col min="11524" max="11524" width="2.85546875" style="26" customWidth="1"/>
    <col min="11525" max="11526" width="3.28515625" style="26" bestFit="1" customWidth="1"/>
    <col min="11527" max="11527" width="16.85546875" style="26" customWidth="1"/>
    <col min="11528" max="11528" width="17.5703125" style="26" customWidth="1"/>
    <col min="11529" max="11529" width="13.140625" style="26" customWidth="1"/>
    <col min="11530" max="11530" width="17.7109375" style="26" customWidth="1"/>
    <col min="11531" max="11777" width="11.42578125" style="26"/>
    <col min="11778" max="11778" width="35.28515625" style="26" customWidth="1"/>
    <col min="11779" max="11779" width="17.7109375" style="26" customWidth="1"/>
    <col min="11780" max="11780" width="2.85546875" style="26" customWidth="1"/>
    <col min="11781" max="11782" width="3.28515625" style="26" bestFit="1" customWidth="1"/>
    <col min="11783" max="11783" width="16.85546875" style="26" customWidth="1"/>
    <col min="11784" max="11784" width="17.5703125" style="26" customWidth="1"/>
    <col min="11785" max="11785" width="13.140625" style="26" customWidth="1"/>
    <col min="11786" max="11786" width="17.7109375" style="26" customWidth="1"/>
    <col min="11787" max="12033" width="11.42578125" style="26"/>
    <col min="12034" max="12034" width="35.28515625" style="26" customWidth="1"/>
    <col min="12035" max="12035" width="17.7109375" style="26" customWidth="1"/>
    <col min="12036" max="12036" width="2.85546875" style="26" customWidth="1"/>
    <col min="12037" max="12038" width="3.28515625" style="26" bestFit="1" customWidth="1"/>
    <col min="12039" max="12039" width="16.85546875" style="26" customWidth="1"/>
    <col min="12040" max="12040" width="17.5703125" style="26" customWidth="1"/>
    <col min="12041" max="12041" width="13.140625" style="26" customWidth="1"/>
    <col min="12042" max="12042" width="17.7109375" style="26" customWidth="1"/>
    <col min="12043" max="12289" width="11.42578125" style="26"/>
    <col min="12290" max="12290" width="35.28515625" style="26" customWidth="1"/>
    <col min="12291" max="12291" width="17.7109375" style="26" customWidth="1"/>
    <col min="12292" max="12292" width="2.85546875" style="26" customWidth="1"/>
    <col min="12293" max="12294" width="3.28515625" style="26" bestFit="1" customWidth="1"/>
    <col min="12295" max="12295" width="16.85546875" style="26" customWidth="1"/>
    <col min="12296" max="12296" width="17.5703125" style="26" customWidth="1"/>
    <col min="12297" max="12297" width="13.140625" style="26" customWidth="1"/>
    <col min="12298" max="12298" width="17.7109375" style="26" customWidth="1"/>
    <col min="12299" max="12545" width="11.42578125" style="26"/>
    <col min="12546" max="12546" width="35.28515625" style="26" customWidth="1"/>
    <col min="12547" max="12547" width="17.7109375" style="26" customWidth="1"/>
    <col min="12548" max="12548" width="2.85546875" style="26" customWidth="1"/>
    <col min="12549" max="12550" width="3.28515625" style="26" bestFit="1" customWidth="1"/>
    <col min="12551" max="12551" width="16.85546875" style="26" customWidth="1"/>
    <col min="12552" max="12552" width="17.5703125" style="26" customWidth="1"/>
    <col min="12553" max="12553" width="13.140625" style="26" customWidth="1"/>
    <col min="12554" max="12554" width="17.7109375" style="26" customWidth="1"/>
    <col min="12555" max="12801" width="11.42578125" style="26"/>
    <col min="12802" max="12802" width="35.28515625" style="26" customWidth="1"/>
    <col min="12803" max="12803" width="17.7109375" style="26" customWidth="1"/>
    <col min="12804" max="12804" width="2.85546875" style="26" customWidth="1"/>
    <col min="12805" max="12806" width="3.28515625" style="26" bestFit="1" customWidth="1"/>
    <col min="12807" max="12807" width="16.85546875" style="26" customWidth="1"/>
    <col min="12808" max="12808" width="17.5703125" style="26" customWidth="1"/>
    <col min="12809" max="12809" width="13.140625" style="26" customWidth="1"/>
    <col min="12810" max="12810" width="17.7109375" style="26" customWidth="1"/>
    <col min="12811" max="13057" width="11.42578125" style="26"/>
    <col min="13058" max="13058" width="35.28515625" style="26" customWidth="1"/>
    <col min="13059" max="13059" width="17.7109375" style="26" customWidth="1"/>
    <col min="13060" max="13060" width="2.85546875" style="26" customWidth="1"/>
    <col min="13061" max="13062" width="3.28515625" style="26" bestFit="1" customWidth="1"/>
    <col min="13063" max="13063" width="16.85546875" style="26" customWidth="1"/>
    <col min="13064" max="13064" width="17.5703125" style="26" customWidth="1"/>
    <col min="13065" max="13065" width="13.140625" style="26" customWidth="1"/>
    <col min="13066" max="13066" width="17.7109375" style="26" customWidth="1"/>
    <col min="13067" max="13313" width="11.42578125" style="26"/>
    <col min="13314" max="13314" width="35.28515625" style="26" customWidth="1"/>
    <col min="13315" max="13315" width="17.7109375" style="26" customWidth="1"/>
    <col min="13316" max="13316" width="2.85546875" style="26" customWidth="1"/>
    <col min="13317" max="13318" width="3.28515625" style="26" bestFit="1" customWidth="1"/>
    <col min="13319" max="13319" width="16.85546875" style="26" customWidth="1"/>
    <col min="13320" max="13320" width="17.5703125" style="26" customWidth="1"/>
    <col min="13321" max="13321" width="13.140625" style="26" customWidth="1"/>
    <col min="13322" max="13322" width="17.7109375" style="26" customWidth="1"/>
    <col min="13323" max="13569" width="11.42578125" style="26"/>
    <col min="13570" max="13570" width="35.28515625" style="26" customWidth="1"/>
    <col min="13571" max="13571" width="17.7109375" style="26" customWidth="1"/>
    <col min="13572" max="13572" width="2.85546875" style="26" customWidth="1"/>
    <col min="13573" max="13574" width="3.28515625" style="26" bestFit="1" customWidth="1"/>
    <col min="13575" max="13575" width="16.85546875" style="26" customWidth="1"/>
    <col min="13576" max="13576" width="17.5703125" style="26" customWidth="1"/>
    <col min="13577" max="13577" width="13.140625" style="26" customWidth="1"/>
    <col min="13578" max="13578" width="17.7109375" style="26" customWidth="1"/>
    <col min="13579" max="13825" width="11.42578125" style="26"/>
    <col min="13826" max="13826" width="35.28515625" style="26" customWidth="1"/>
    <col min="13827" max="13827" width="17.7109375" style="26" customWidth="1"/>
    <col min="13828" max="13828" width="2.85546875" style="26" customWidth="1"/>
    <col min="13829" max="13830" width="3.28515625" style="26" bestFit="1" customWidth="1"/>
    <col min="13831" max="13831" width="16.85546875" style="26" customWidth="1"/>
    <col min="13832" max="13832" width="17.5703125" style="26" customWidth="1"/>
    <col min="13833" max="13833" width="13.140625" style="26" customWidth="1"/>
    <col min="13834" max="13834" width="17.7109375" style="26" customWidth="1"/>
    <col min="13835" max="14081" width="11.42578125" style="26"/>
    <col min="14082" max="14082" width="35.28515625" style="26" customWidth="1"/>
    <col min="14083" max="14083" width="17.7109375" style="26" customWidth="1"/>
    <col min="14084" max="14084" width="2.85546875" style="26" customWidth="1"/>
    <col min="14085" max="14086" width="3.28515625" style="26" bestFit="1" customWidth="1"/>
    <col min="14087" max="14087" width="16.85546875" style="26" customWidth="1"/>
    <col min="14088" max="14088" width="17.5703125" style="26" customWidth="1"/>
    <col min="14089" max="14089" width="13.140625" style="26" customWidth="1"/>
    <col min="14090" max="14090" width="17.7109375" style="26" customWidth="1"/>
    <col min="14091" max="14337" width="11.42578125" style="26"/>
    <col min="14338" max="14338" width="35.28515625" style="26" customWidth="1"/>
    <col min="14339" max="14339" width="17.7109375" style="26" customWidth="1"/>
    <col min="14340" max="14340" width="2.85546875" style="26" customWidth="1"/>
    <col min="14341" max="14342" width="3.28515625" style="26" bestFit="1" customWidth="1"/>
    <col min="14343" max="14343" width="16.85546875" style="26" customWidth="1"/>
    <col min="14344" max="14344" width="17.5703125" style="26" customWidth="1"/>
    <col min="14345" max="14345" width="13.140625" style="26" customWidth="1"/>
    <col min="14346" max="14346" width="17.7109375" style="26" customWidth="1"/>
    <col min="14347" max="14593" width="11.42578125" style="26"/>
    <col min="14594" max="14594" width="35.28515625" style="26" customWidth="1"/>
    <col min="14595" max="14595" width="17.7109375" style="26" customWidth="1"/>
    <col min="14596" max="14596" width="2.85546875" style="26" customWidth="1"/>
    <col min="14597" max="14598" width="3.28515625" style="26" bestFit="1" customWidth="1"/>
    <col min="14599" max="14599" width="16.85546875" style="26" customWidth="1"/>
    <col min="14600" max="14600" width="17.5703125" style="26" customWidth="1"/>
    <col min="14601" max="14601" width="13.140625" style="26" customWidth="1"/>
    <col min="14602" max="14602" width="17.7109375" style="26" customWidth="1"/>
    <col min="14603" max="14849" width="11.42578125" style="26"/>
    <col min="14850" max="14850" width="35.28515625" style="26" customWidth="1"/>
    <col min="14851" max="14851" width="17.7109375" style="26" customWidth="1"/>
    <col min="14852" max="14852" width="2.85546875" style="26" customWidth="1"/>
    <col min="14853" max="14854" width="3.28515625" style="26" bestFit="1" customWidth="1"/>
    <col min="14855" max="14855" width="16.85546875" style="26" customWidth="1"/>
    <col min="14856" max="14856" width="17.5703125" style="26" customWidth="1"/>
    <col min="14857" max="14857" width="13.140625" style="26" customWidth="1"/>
    <col min="14858" max="14858" width="17.7109375" style="26" customWidth="1"/>
    <col min="14859" max="15105" width="11.42578125" style="26"/>
    <col min="15106" max="15106" width="35.28515625" style="26" customWidth="1"/>
    <col min="15107" max="15107" width="17.7109375" style="26" customWidth="1"/>
    <col min="15108" max="15108" width="2.85546875" style="26" customWidth="1"/>
    <col min="15109" max="15110" width="3.28515625" style="26" bestFit="1" customWidth="1"/>
    <col min="15111" max="15111" width="16.85546875" style="26" customWidth="1"/>
    <col min="15112" max="15112" width="17.5703125" style="26" customWidth="1"/>
    <col min="15113" max="15113" width="13.140625" style="26" customWidth="1"/>
    <col min="15114" max="15114" width="17.7109375" style="26" customWidth="1"/>
    <col min="15115" max="15361" width="11.42578125" style="26"/>
    <col min="15362" max="15362" width="35.28515625" style="26" customWidth="1"/>
    <col min="15363" max="15363" width="17.7109375" style="26" customWidth="1"/>
    <col min="15364" max="15364" width="2.85546875" style="26" customWidth="1"/>
    <col min="15365" max="15366" width="3.28515625" style="26" bestFit="1" customWidth="1"/>
    <col min="15367" max="15367" width="16.85546875" style="26" customWidth="1"/>
    <col min="15368" max="15368" width="17.5703125" style="26" customWidth="1"/>
    <col min="15369" max="15369" width="13.140625" style="26" customWidth="1"/>
    <col min="15370" max="15370" width="17.7109375" style="26" customWidth="1"/>
    <col min="15371" max="15617" width="11.42578125" style="26"/>
    <col min="15618" max="15618" width="35.28515625" style="26" customWidth="1"/>
    <col min="15619" max="15619" width="17.7109375" style="26" customWidth="1"/>
    <col min="15620" max="15620" width="2.85546875" style="26" customWidth="1"/>
    <col min="15621" max="15622" width="3.28515625" style="26" bestFit="1" customWidth="1"/>
    <col min="15623" max="15623" width="16.85546875" style="26" customWidth="1"/>
    <col min="15624" max="15624" width="17.5703125" style="26" customWidth="1"/>
    <col min="15625" max="15625" width="13.140625" style="26" customWidth="1"/>
    <col min="15626" max="15626" width="17.7109375" style="26" customWidth="1"/>
    <col min="15627" max="15873" width="11.42578125" style="26"/>
    <col min="15874" max="15874" width="35.28515625" style="26" customWidth="1"/>
    <col min="15875" max="15875" width="17.7109375" style="26" customWidth="1"/>
    <col min="15876" max="15876" width="2.85546875" style="26" customWidth="1"/>
    <col min="15877" max="15878" width="3.28515625" style="26" bestFit="1" customWidth="1"/>
    <col min="15879" max="15879" width="16.85546875" style="26" customWidth="1"/>
    <col min="15880" max="15880" width="17.5703125" style="26" customWidth="1"/>
    <col min="15881" max="15881" width="13.140625" style="26" customWidth="1"/>
    <col min="15882" max="15882" width="17.7109375" style="26" customWidth="1"/>
    <col min="15883" max="16129" width="11.42578125" style="26"/>
    <col min="16130" max="16130" width="35.28515625" style="26" customWidth="1"/>
    <col min="16131" max="16131" width="17.7109375" style="26" customWidth="1"/>
    <col min="16132" max="16132" width="2.85546875" style="26" customWidth="1"/>
    <col min="16133" max="16134" width="3.28515625" style="26" bestFit="1" customWidth="1"/>
    <col min="16135" max="16135" width="16.85546875" style="26" customWidth="1"/>
    <col min="16136" max="16136" width="17.5703125" style="26" customWidth="1"/>
    <col min="16137" max="16137" width="13.140625" style="26" customWidth="1"/>
    <col min="16138" max="16138" width="17.7109375" style="26" customWidth="1"/>
    <col min="16139" max="16384" width="11.42578125" style="26"/>
  </cols>
  <sheetData>
    <row r="1" spans="1:10" ht="15.75" x14ac:dyDescent="0.25">
      <c r="A1" s="178"/>
      <c r="B1" s="178"/>
      <c r="C1" s="178"/>
      <c r="D1" s="178"/>
      <c r="E1" s="178"/>
      <c r="F1" s="178"/>
      <c r="G1" s="178"/>
      <c r="H1" s="178"/>
      <c r="I1" s="178"/>
      <c r="J1" s="178"/>
    </row>
    <row r="2" spans="1:10" x14ac:dyDescent="0.2">
      <c r="A2" s="179" t="str">
        <f>P_TITFIL</f>
        <v>Unidad Ejecutora: Gestión Informática</v>
      </c>
      <c r="B2" s="179"/>
      <c r="C2" s="179"/>
      <c r="D2" s="179"/>
      <c r="E2" s="179"/>
      <c r="F2" s="179"/>
      <c r="G2" s="179"/>
      <c r="H2" s="179"/>
      <c r="I2" s="179"/>
      <c r="J2" s="179"/>
    </row>
    <row r="3" spans="1:10" x14ac:dyDescent="0.2">
      <c r="A3" s="27"/>
      <c r="B3" s="27"/>
      <c r="C3" s="27"/>
      <c r="D3" s="27"/>
      <c r="E3" s="27"/>
      <c r="F3" s="27"/>
      <c r="G3" s="27"/>
      <c r="H3" s="27"/>
      <c r="I3" s="27"/>
      <c r="J3" s="28"/>
    </row>
    <row r="4" spans="1:10" ht="18" x14ac:dyDescent="0.25">
      <c r="A4" s="180" t="s">
        <v>60</v>
      </c>
      <c r="B4" s="180"/>
      <c r="C4" s="180"/>
      <c r="D4" s="181"/>
      <c r="E4" s="181"/>
      <c r="F4" s="181"/>
      <c r="G4" s="181"/>
      <c r="H4" s="181"/>
      <c r="I4" s="181"/>
      <c r="J4" s="181"/>
    </row>
    <row r="5" spans="1:10" ht="8.25" customHeight="1" x14ac:dyDescent="0.2">
      <c r="A5" s="27"/>
      <c r="B5" s="27"/>
      <c r="C5" s="27"/>
      <c r="D5" s="27"/>
      <c r="E5" s="27"/>
      <c r="F5" s="29"/>
      <c r="G5" s="27"/>
      <c r="H5" s="27"/>
      <c r="I5" s="27"/>
      <c r="J5" s="28"/>
    </row>
    <row r="6" spans="1:10" ht="82.5" x14ac:dyDescent="0.2">
      <c r="A6" s="30" t="s">
        <v>61</v>
      </c>
      <c r="B6" s="30"/>
      <c r="C6" s="30"/>
      <c r="D6" s="31" t="s">
        <v>62</v>
      </c>
      <c r="E6" s="31" t="s">
        <v>63</v>
      </c>
      <c r="F6" s="31" t="s">
        <v>64</v>
      </c>
      <c r="G6" s="32" t="s">
        <v>65</v>
      </c>
      <c r="H6" s="32" t="s">
        <v>66</v>
      </c>
      <c r="I6" s="32" t="s">
        <v>67</v>
      </c>
      <c r="J6" s="32" t="s">
        <v>68</v>
      </c>
    </row>
    <row r="7" spans="1:10" x14ac:dyDescent="0.2">
      <c r="A7" s="48" t="s">
        <v>75</v>
      </c>
      <c r="B7" s="48"/>
      <c r="C7" s="49" t="s">
        <v>97</v>
      </c>
      <c r="D7" s="50" t="s">
        <v>71</v>
      </c>
      <c r="E7" s="50" t="s">
        <v>72</v>
      </c>
      <c r="F7" s="50" t="s">
        <v>77</v>
      </c>
      <c r="G7" s="51">
        <v>1000000</v>
      </c>
      <c r="H7" s="51">
        <v>0</v>
      </c>
      <c r="I7" s="51">
        <v>0</v>
      </c>
      <c r="J7" s="51">
        <f>G7-H7-I7</f>
        <v>1000000</v>
      </c>
    </row>
    <row r="8" spans="1:10" x14ac:dyDescent="0.2">
      <c r="A8" s="42" t="s">
        <v>86</v>
      </c>
      <c r="B8" s="42"/>
      <c r="C8" s="34" t="s">
        <v>93</v>
      </c>
      <c r="D8" s="35" t="s">
        <v>71</v>
      </c>
      <c r="E8" s="35" t="s">
        <v>85</v>
      </c>
      <c r="F8" s="35" t="s">
        <v>85</v>
      </c>
      <c r="G8" s="36">
        <v>500000</v>
      </c>
      <c r="H8" s="36">
        <v>0</v>
      </c>
      <c r="I8" s="36">
        <v>0</v>
      </c>
      <c r="J8" s="36">
        <f>G8-H8-I8</f>
        <v>500000</v>
      </c>
    </row>
    <row r="9" spans="1:10" x14ac:dyDescent="0.2">
      <c r="A9" s="48" t="s">
        <v>87</v>
      </c>
      <c r="B9" s="48"/>
      <c r="C9" s="49" t="s">
        <v>97</v>
      </c>
      <c r="D9" s="50" t="s">
        <v>88</v>
      </c>
      <c r="E9" s="50" t="s">
        <v>72</v>
      </c>
      <c r="F9" s="50" t="s">
        <v>81</v>
      </c>
      <c r="G9" s="51">
        <v>150000</v>
      </c>
      <c r="H9" s="51">
        <v>0</v>
      </c>
      <c r="I9" s="51">
        <v>0</v>
      </c>
      <c r="J9" s="51">
        <f>G9-H9-I9</f>
        <v>150000</v>
      </c>
    </row>
    <row r="10" spans="1:10" x14ac:dyDescent="0.2">
      <c r="A10" s="42" t="s">
        <v>91</v>
      </c>
      <c r="B10" s="42"/>
      <c r="C10" s="34" t="s">
        <v>93</v>
      </c>
      <c r="D10" s="35" t="s">
        <v>90</v>
      </c>
      <c r="E10" s="35" t="s">
        <v>79</v>
      </c>
      <c r="F10" s="35" t="s">
        <v>73</v>
      </c>
      <c r="G10" s="36">
        <f>5000000-5000000</f>
        <v>0</v>
      </c>
      <c r="H10" s="36">
        <v>0</v>
      </c>
      <c r="I10" s="36">
        <f>1807342.2-1807342.2</f>
        <v>0</v>
      </c>
      <c r="J10" s="36">
        <f>G10-H10-I10</f>
        <v>0</v>
      </c>
    </row>
    <row r="11" spans="1:10" ht="51" x14ac:dyDescent="0.2">
      <c r="A11" s="43" t="s">
        <v>94</v>
      </c>
      <c r="B11" s="43" t="s">
        <v>31</v>
      </c>
      <c r="C11" s="37"/>
      <c r="D11" s="38"/>
      <c r="E11" s="39"/>
      <c r="F11" s="38"/>
      <c r="G11" s="40">
        <f>SUM(G7:G10)</f>
        <v>1650000</v>
      </c>
      <c r="H11" s="40">
        <f t="shared" ref="H11:J11" si="0">SUM(H7:H10)</f>
        <v>0</v>
      </c>
      <c r="I11" s="40">
        <f t="shared" si="0"/>
        <v>0</v>
      </c>
      <c r="J11" s="40">
        <f t="shared" si="0"/>
        <v>1650000</v>
      </c>
    </row>
    <row r="12" spans="1:10" x14ac:dyDescent="0.2">
      <c r="A12" s="48" t="s">
        <v>75</v>
      </c>
      <c r="B12" s="48"/>
      <c r="C12" s="49" t="s">
        <v>76</v>
      </c>
      <c r="D12" s="50" t="s">
        <v>71</v>
      </c>
      <c r="E12" s="50" t="s">
        <v>72</v>
      </c>
      <c r="F12" s="50" t="s">
        <v>77</v>
      </c>
      <c r="G12" s="51">
        <f>7000000-5000000</f>
        <v>2000000</v>
      </c>
      <c r="H12" s="51">
        <v>2000000</v>
      </c>
      <c r="I12" s="51">
        <v>0</v>
      </c>
      <c r="J12" s="51">
        <f t="shared" ref="J12:J19" si="1">G12-H12-I12</f>
        <v>0</v>
      </c>
    </row>
    <row r="13" spans="1:10" x14ac:dyDescent="0.2">
      <c r="A13" s="42" t="s">
        <v>78</v>
      </c>
      <c r="B13" s="42"/>
      <c r="C13" s="34" t="s">
        <v>76</v>
      </c>
      <c r="D13" s="35" t="s">
        <v>71</v>
      </c>
      <c r="E13" s="35" t="s">
        <v>73</v>
      </c>
      <c r="F13" s="35" t="s">
        <v>79</v>
      </c>
      <c r="G13" s="36">
        <v>80000</v>
      </c>
      <c r="H13" s="36">
        <v>0</v>
      </c>
      <c r="I13" s="36">
        <v>0</v>
      </c>
      <c r="J13" s="36">
        <f t="shared" si="1"/>
        <v>80000</v>
      </c>
    </row>
    <row r="14" spans="1:10" x14ac:dyDescent="0.2">
      <c r="A14" s="42" t="s">
        <v>80</v>
      </c>
      <c r="B14" s="42"/>
      <c r="C14" s="34" t="s">
        <v>76</v>
      </c>
      <c r="D14" s="35" t="s">
        <v>71</v>
      </c>
      <c r="E14" s="35" t="s">
        <v>73</v>
      </c>
      <c r="F14" s="35" t="s">
        <v>81</v>
      </c>
      <c r="G14" s="36">
        <v>75000</v>
      </c>
      <c r="H14" s="36">
        <v>0</v>
      </c>
      <c r="I14" s="36">
        <v>0</v>
      </c>
      <c r="J14" s="36">
        <f t="shared" si="1"/>
        <v>75000</v>
      </c>
    </row>
    <row r="15" spans="1:10" x14ac:dyDescent="0.2">
      <c r="A15" s="42" t="s">
        <v>82</v>
      </c>
      <c r="B15" s="42"/>
      <c r="C15" s="34" t="s">
        <v>76</v>
      </c>
      <c r="D15" s="35" t="s">
        <v>71</v>
      </c>
      <c r="E15" s="35" t="s">
        <v>83</v>
      </c>
      <c r="F15" s="35" t="s">
        <v>81</v>
      </c>
      <c r="G15" s="36">
        <v>250000</v>
      </c>
      <c r="H15" s="36">
        <v>0</v>
      </c>
      <c r="I15" s="36">
        <v>0</v>
      </c>
      <c r="J15" s="36">
        <f t="shared" si="1"/>
        <v>250000</v>
      </c>
    </row>
    <row r="16" spans="1:10" x14ac:dyDescent="0.2">
      <c r="A16" s="42" t="s">
        <v>84</v>
      </c>
      <c r="B16" s="42"/>
      <c r="C16" s="34" t="s">
        <v>76</v>
      </c>
      <c r="D16" s="35" t="s">
        <v>71</v>
      </c>
      <c r="E16" s="35" t="s">
        <v>85</v>
      </c>
      <c r="F16" s="35" t="s">
        <v>79</v>
      </c>
      <c r="G16" s="36">
        <v>250000</v>
      </c>
      <c r="H16" s="36">
        <v>0</v>
      </c>
      <c r="I16" s="36">
        <v>0</v>
      </c>
      <c r="J16" s="36">
        <f t="shared" si="1"/>
        <v>250000</v>
      </c>
    </row>
    <row r="17" spans="1:10" x14ac:dyDescent="0.2">
      <c r="A17" s="42" t="s">
        <v>86</v>
      </c>
      <c r="B17" s="42"/>
      <c r="C17" s="34" t="s">
        <v>76</v>
      </c>
      <c r="D17" s="35" t="s">
        <v>71</v>
      </c>
      <c r="E17" s="35" t="s">
        <v>85</v>
      </c>
      <c r="F17" s="35" t="s">
        <v>85</v>
      </c>
      <c r="G17" s="36">
        <v>500000</v>
      </c>
      <c r="H17" s="36">
        <v>0</v>
      </c>
      <c r="I17" s="36">
        <v>0</v>
      </c>
      <c r="J17" s="36">
        <f t="shared" si="1"/>
        <v>500000</v>
      </c>
    </row>
    <row r="18" spans="1:10" x14ac:dyDescent="0.2">
      <c r="A18" s="42" t="s">
        <v>87</v>
      </c>
      <c r="B18" s="42"/>
      <c r="C18" s="34" t="s">
        <v>76</v>
      </c>
      <c r="D18" s="35" t="s">
        <v>88</v>
      </c>
      <c r="E18" s="35" t="s">
        <v>72</v>
      </c>
      <c r="F18" s="35" t="s">
        <v>81</v>
      </c>
      <c r="G18" s="36">
        <v>150000</v>
      </c>
      <c r="H18" s="36">
        <v>102817.37</v>
      </c>
      <c r="I18" s="36">
        <v>0</v>
      </c>
      <c r="J18" s="36">
        <f t="shared" si="1"/>
        <v>47182.630000000005</v>
      </c>
    </row>
    <row r="19" spans="1:10" x14ac:dyDescent="0.2">
      <c r="A19" s="42" t="s">
        <v>89</v>
      </c>
      <c r="B19" s="42"/>
      <c r="C19" s="34" t="s">
        <v>76</v>
      </c>
      <c r="D19" s="35" t="s">
        <v>90</v>
      </c>
      <c r="E19" s="35" t="s">
        <v>79</v>
      </c>
      <c r="F19" s="35" t="s">
        <v>72</v>
      </c>
      <c r="G19" s="36">
        <v>150000</v>
      </c>
      <c r="H19" s="36">
        <v>0</v>
      </c>
      <c r="I19" s="36">
        <v>0</v>
      </c>
      <c r="J19" s="36">
        <f t="shared" si="1"/>
        <v>150000</v>
      </c>
    </row>
    <row r="20" spans="1:10" x14ac:dyDescent="0.2">
      <c r="A20" s="42" t="s">
        <v>91</v>
      </c>
      <c r="B20" s="42"/>
      <c r="C20" s="34" t="s">
        <v>93</v>
      </c>
      <c r="D20" s="35" t="s">
        <v>90</v>
      </c>
      <c r="E20" s="35" t="s">
        <v>79</v>
      </c>
      <c r="F20" s="35" t="s">
        <v>73</v>
      </c>
      <c r="G20" s="36">
        <v>5000000</v>
      </c>
      <c r="H20" s="36">
        <v>0</v>
      </c>
      <c r="I20" s="36">
        <v>1807342.2</v>
      </c>
      <c r="J20" s="36">
        <f>G20-H20-I20</f>
        <v>3192657.8</v>
      </c>
    </row>
    <row r="21" spans="1:10" ht="63.75" x14ac:dyDescent="0.2">
      <c r="A21" s="43" t="s">
        <v>92</v>
      </c>
      <c r="B21" s="43" t="s">
        <v>37</v>
      </c>
      <c r="C21" s="37"/>
      <c r="D21" s="38"/>
      <c r="E21" s="39"/>
      <c r="F21" s="38"/>
      <c r="G21" s="40">
        <f>SUM(G12:G20)</f>
        <v>8455000</v>
      </c>
      <c r="H21" s="40">
        <f t="shared" ref="H21:J21" si="2">SUM(H12:H20)</f>
        <v>2102817.37</v>
      </c>
      <c r="I21" s="40">
        <f t="shared" si="2"/>
        <v>1807342.2</v>
      </c>
      <c r="J21" s="40">
        <f t="shared" si="2"/>
        <v>4544840.43</v>
      </c>
    </row>
    <row r="22" spans="1:10" x14ac:dyDescent="0.2">
      <c r="A22" s="42" t="s">
        <v>75</v>
      </c>
      <c r="B22" s="42"/>
      <c r="C22" s="41" t="s">
        <v>95</v>
      </c>
      <c r="D22" s="35" t="s">
        <v>71</v>
      </c>
      <c r="E22" s="35" t="s">
        <v>72</v>
      </c>
      <c r="F22" s="35" t="s">
        <v>77</v>
      </c>
      <c r="G22" s="36">
        <f>4900600-1900000</f>
        <v>3000600</v>
      </c>
      <c r="H22" s="36">
        <v>434108</v>
      </c>
      <c r="I22" s="36">
        <v>2500000</v>
      </c>
      <c r="J22" s="36">
        <f>G22-H22-I22</f>
        <v>66492</v>
      </c>
    </row>
    <row r="23" spans="1:10" x14ac:dyDescent="0.2">
      <c r="A23" s="42" t="s">
        <v>78</v>
      </c>
      <c r="B23" s="42"/>
      <c r="C23" s="41" t="s">
        <v>95</v>
      </c>
      <c r="D23" s="35" t="s">
        <v>71</v>
      </c>
      <c r="E23" s="35" t="s">
        <v>73</v>
      </c>
      <c r="F23" s="35" t="s">
        <v>79</v>
      </c>
      <c r="G23" s="36">
        <v>50000</v>
      </c>
      <c r="H23" s="36">
        <v>0</v>
      </c>
      <c r="I23" s="36">
        <v>0</v>
      </c>
      <c r="J23" s="36">
        <f>G23-H23-I23</f>
        <v>50000</v>
      </c>
    </row>
    <row r="24" spans="1:10" x14ac:dyDescent="0.2">
      <c r="A24" s="42" t="s">
        <v>80</v>
      </c>
      <c r="B24" s="42"/>
      <c r="C24" s="41" t="s">
        <v>95</v>
      </c>
      <c r="D24" s="35" t="s">
        <v>71</v>
      </c>
      <c r="E24" s="35" t="s">
        <v>73</v>
      </c>
      <c r="F24" s="35" t="s">
        <v>81</v>
      </c>
      <c r="G24" s="36">
        <f>48000</f>
        <v>48000</v>
      </c>
      <c r="H24" s="36">
        <v>0</v>
      </c>
      <c r="I24" s="36">
        <v>0</v>
      </c>
      <c r="J24" s="36">
        <f>G24-H24-I24</f>
        <v>48000</v>
      </c>
    </row>
    <row r="25" spans="1:10" x14ac:dyDescent="0.2">
      <c r="A25" s="42" t="s">
        <v>84</v>
      </c>
      <c r="B25" s="42"/>
      <c r="C25" s="41" t="s">
        <v>95</v>
      </c>
      <c r="D25" s="35" t="s">
        <v>71</v>
      </c>
      <c r="E25" s="35" t="s">
        <v>85</v>
      </c>
      <c r="F25" s="35" t="s">
        <v>79</v>
      </c>
      <c r="G25" s="36">
        <v>125000</v>
      </c>
      <c r="H25" s="36">
        <v>0</v>
      </c>
      <c r="I25" s="36">
        <v>0</v>
      </c>
      <c r="J25" s="36">
        <f>G25-H25-I25</f>
        <v>125000</v>
      </c>
    </row>
    <row r="26" spans="1:10" x14ac:dyDescent="0.2">
      <c r="A26" s="42" t="s">
        <v>86</v>
      </c>
      <c r="B26" s="42"/>
      <c r="C26" s="41" t="s">
        <v>95</v>
      </c>
      <c r="D26" s="35" t="s">
        <v>71</v>
      </c>
      <c r="E26" s="35" t="s">
        <v>85</v>
      </c>
      <c r="F26" s="35" t="s">
        <v>85</v>
      </c>
      <c r="G26" s="36">
        <v>1000000</v>
      </c>
      <c r="H26" s="36">
        <v>145000</v>
      </c>
      <c r="I26" s="36">
        <v>0</v>
      </c>
      <c r="J26" s="36">
        <f>G26-H26-I26</f>
        <v>855000</v>
      </c>
    </row>
    <row r="27" spans="1:10" ht="51" x14ac:dyDescent="0.2">
      <c r="A27" s="43" t="s">
        <v>96</v>
      </c>
      <c r="B27" s="43" t="s">
        <v>105</v>
      </c>
      <c r="C27" s="37"/>
      <c r="D27" s="38"/>
      <c r="E27" s="39"/>
      <c r="F27" s="38"/>
      <c r="G27" s="40">
        <f>SUM(G22:G26)</f>
        <v>4223600</v>
      </c>
      <c r="H27" s="40">
        <f t="shared" ref="H27:J27" si="3">SUM(H22:H26)</f>
        <v>579108</v>
      </c>
      <c r="I27" s="40">
        <f t="shared" si="3"/>
        <v>2500000</v>
      </c>
      <c r="J27" s="40">
        <f t="shared" si="3"/>
        <v>1144492</v>
      </c>
    </row>
    <row r="28" spans="1:10" x14ac:dyDescent="0.2">
      <c r="A28" s="48" t="s">
        <v>75</v>
      </c>
      <c r="B28" s="48"/>
      <c r="C28" s="49" t="s">
        <v>76</v>
      </c>
      <c r="D28" s="50" t="s">
        <v>71</v>
      </c>
      <c r="E28" s="50" t="s">
        <v>72</v>
      </c>
      <c r="F28" s="50" t="s">
        <v>77</v>
      </c>
      <c r="G28" s="51">
        <v>5000000</v>
      </c>
      <c r="H28" s="51">
        <v>0</v>
      </c>
      <c r="I28" s="51">
        <v>0</v>
      </c>
      <c r="J28" s="51">
        <f t="shared" ref="J28" si="4">G28-H28-I28</f>
        <v>5000000</v>
      </c>
    </row>
    <row r="29" spans="1:10" x14ac:dyDescent="0.2">
      <c r="A29" s="48" t="s">
        <v>91</v>
      </c>
      <c r="B29" s="48"/>
      <c r="C29" s="49" t="s">
        <v>76</v>
      </c>
      <c r="D29" s="50" t="s">
        <v>90</v>
      </c>
      <c r="E29" s="50" t="s">
        <v>79</v>
      </c>
      <c r="F29" s="50" t="s">
        <v>73</v>
      </c>
      <c r="G29" s="51">
        <v>18000000</v>
      </c>
      <c r="H29" s="51">
        <v>0</v>
      </c>
      <c r="I29" s="51">
        <v>0</v>
      </c>
      <c r="J29" s="51">
        <v>18000000</v>
      </c>
    </row>
    <row r="30" spans="1:10" ht="51" x14ac:dyDescent="0.2">
      <c r="A30" s="38"/>
      <c r="B30" s="53" t="s">
        <v>44</v>
      </c>
      <c r="C30" s="38"/>
      <c r="D30" s="38"/>
      <c r="E30" s="38"/>
      <c r="F30" s="38"/>
      <c r="G30" s="40">
        <f>SUM(G28:G29)</f>
        <v>23000000</v>
      </c>
      <c r="H30" s="40">
        <f t="shared" ref="H30:J30" si="5">SUM(H28:H29)</f>
        <v>0</v>
      </c>
      <c r="I30" s="40">
        <f t="shared" si="5"/>
        <v>0</v>
      </c>
      <c r="J30" s="40">
        <f t="shared" si="5"/>
        <v>23000000</v>
      </c>
    </row>
    <row r="31" spans="1:10" x14ac:dyDescent="0.2">
      <c r="A31" s="48" t="s">
        <v>69</v>
      </c>
      <c r="B31" s="52"/>
      <c r="C31" s="49" t="s">
        <v>70</v>
      </c>
      <c r="D31" s="50" t="s">
        <v>71</v>
      </c>
      <c r="E31" s="50" t="s">
        <v>72</v>
      </c>
      <c r="F31" s="50" t="s">
        <v>73</v>
      </c>
      <c r="G31" s="51">
        <v>11000000</v>
      </c>
      <c r="H31" s="51">
        <v>0</v>
      </c>
      <c r="I31" s="51">
        <v>0</v>
      </c>
      <c r="J31" s="51">
        <f>G31-H31-I31</f>
        <v>11000000</v>
      </c>
    </row>
    <row r="32" spans="1:10" x14ac:dyDescent="0.2">
      <c r="A32" s="48" t="s">
        <v>75</v>
      </c>
      <c r="B32" s="48"/>
      <c r="C32" s="49" t="s">
        <v>99</v>
      </c>
      <c r="D32" s="50" t="s">
        <v>71</v>
      </c>
      <c r="E32" s="50" t="s">
        <v>72</v>
      </c>
      <c r="F32" s="50" t="s">
        <v>77</v>
      </c>
      <c r="G32" s="51">
        <v>500000</v>
      </c>
      <c r="H32" s="51">
        <v>281469.2</v>
      </c>
      <c r="I32" s="51">
        <v>0</v>
      </c>
      <c r="J32" s="51">
        <f>G32-H32-I32</f>
        <v>218530.8</v>
      </c>
    </row>
    <row r="33" spans="1:10" ht="38.25" x14ac:dyDescent="0.2">
      <c r="A33" s="38"/>
      <c r="B33" s="53" t="s">
        <v>47</v>
      </c>
      <c r="C33" s="38"/>
      <c r="D33" s="38"/>
      <c r="E33" s="38"/>
      <c r="F33" s="38"/>
      <c r="G33" s="40">
        <f>SUM(G31:G32)</f>
        <v>11500000</v>
      </c>
      <c r="H33" s="40">
        <f t="shared" ref="H33:J33" si="6">SUM(H31:H32)</f>
        <v>281469.2</v>
      </c>
      <c r="I33" s="40">
        <f t="shared" si="6"/>
        <v>0</v>
      </c>
      <c r="J33" s="40">
        <f t="shared" si="6"/>
        <v>11218530.800000001</v>
      </c>
    </row>
    <row r="34" spans="1:10" x14ac:dyDescent="0.2">
      <c r="A34" s="42" t="s">
        <v>75</v>
      </c>
      <c r="B34" s="42"/>
      <c r="C34" s="41" t="s">
        <v>95</v>
      </c>
      <c r="D34" s="35" t="s">
        <v>71</v>
      </c>
      <c r="E34" s="35" t="s">
        <v>72</v>
      </c>
      <c r="F34" s="35" t="s">
        <v>77</v>
      </c>
      <c r="G34" s="36">
        <v>1900000</v>
      </c>
      <c r="H34" s="36">
        <v>0</v>
      </c>
      <c r="I34" s="36">
        <v>0</v>
      </c>
      <c r="J34" s="36">
        <f>G34-H34-I34</f>
        <v>1900000</v>
      </c>
    </row>
    <row r="35" spans="1:10" ht="38.25" x14ac:dyDescent="0.2">
      <c r="A35" s="38"/>
      <c r="B35" s="43" t="s">
        <v>50</v>
      </c>
      <c r="C35" s="38"/>
      <c r="D35" s="38"/>
      <c r="E35" s="38"/>
      <c r="F35" s="38"/>
      <c r="G35" s="40">
        <f>SUM(G34)</f>
        <v>1900000</v>
      </c>
      <c r="H35" s="40">
        <f t="shared" ref="H35:J35" si="7">SUM(H34)</f>
        <v>0</v>
      </c>
      <c r="I35" s="40">
        <f t="shared" si="7"/>
        <v>0</v>
      </c>
      <c r="J35" s="40">
        <f t="shared" si="7"/>
        <v>1900000</v>
      </c>
    </row>
    <row r="36" spans="1:10" x14ac:dyDescent="0.2">
      <c r="A36" s="48" t="s">
        <v>78</v>
      </c>
      <c r="B36" s="48"/>
      <c r="C36" s="49" t="s">
        <v>97</v>
      </c>
      <c r="D36" s="50" t="s">
        <v>71</v>
      </c>
      <c r="E36" s="50" t="s">
        <v>73</v>
      </c>
      <c r="F36" s="50" t="s">
        <v>79</v>
      </c>
      <c r="G36" s="51">
        <v>10000</v>
      </c>
      <c r="H36" s="51">
        <v>0</v>
      </c>
      <c r="I36" s="51">
        <v>0</v>
      </c>
      <c r="J36" s="51">
        <f>G36-H36-I36</f>
        <v>10000</v>
      </c>
    </row>
    <row r="37" spans="1:10" x14ac:dyDescent="0.2">
      <c r="A37" s="42" t="s">
        <v>80</v>
      </c>
      <c r="B37" s="42"/>
      <c r="C37" s="41" t="s">
        <v>97</v>
      </c>
      <c r="D37" s="35" t="s">
        <v>71</v>
      </c>
      <c r="E37" s="35" t="s">
        <v>73</v>
      </c>
      <c r="F37" s="35" t="s">
        <v>81</v>
      </c>
      <c r="G37" s="36">
        <v>16000</v>
      </c>
      <c r="H37" s="36">
        <v>0</v>
      </c>
      <c r="I37" s="36">
        <v>0</v>
      </c>
      <c r="J37" s="36">
        <f>G37-H37-I37</f>
        <v>16000</v>
      </c>
    </row>
    <row r="38" spans="1:10" ht="51" x14ac:dyDescent="0.2">
      <c r="A38" s="38"/>
      <c r="B38" s="43" t="s">
        <v>54</v>
      </c>
      <c r="C38" s="38"/>
      <c r="D38" s="38"/>
      <c r="E38" s="38"/>
      <c r="F38" s="38"/>
      <c r="G38" s="40">
        <f>SUM(G36:G37)</f>
        <v>26000</v>
      </c>
      <c r="H38" s="40">
        <f t="shared" ref="H38:J38" si="8">SUM(H36:H37)</f>
        <v>0</v>
      </c>
      <c r="I38" s="40">
        <f t="shared" si="8"/>
        <v>0</v>
      </c>
      <c r="J38" s="40">
        <f t="shared" si="8"/>
        <v>26000</v>
      </c>
    </row>
    <row r="39" spans="1:10" x14ac:dyDescent="0.2">
      <c r="A39" s="48" t="s">
        <v>78</v>
      </c>
      <c r="B39" s="48"/>
      <c r="C39" s="49" t="s">
        <v>97</v>
      </c>
      <c r="D39" s="50" t="s">
        <v>71</v>
      </c>
      <c r="E39" s="50" t="s">
        <v>73</v>
      </c>
      <c r="F39" s="50" t="s">
        <v>79</v>
      </c>
      <c r="G39" s="51">
        <v>10000</v>
      </c>
      <c r="H39" s="51">
        <v>0</v>
      </c>
      <c r="I39" s="51">
        <v>0</v>
      </c>
      <c r="J39" s="51">
        <f>G39-H39-I39</f>
        <v>10000</v>
      </c>
    </row>
    <row r="40" spans="1:10" x14ac:dyDescent="0.2">
      <c r="A40" s="42" t="s">
        <v>80</v>
      </c>
      <c r="B40" s="42"/>
      <c r="C40" s="41" t="s">
        <v>97</v>
      </c>
      <c r="D40" s="35" t="s">
        <v>71</v>
      </c>
      <c r="E40" s="35" t="s">
        <v>73</v>
      </c>
      <c r="F40" s="35" t="s">
        <v>81</v>
      </c>
      <c r="G40" s="36">
        <v>16000</v>
      </c>
      <c r="H40" s="36">
        <v>0</v>
      </c>
      <c r="I40" s="36">
        <v>0</v>
      </c>
      <c r="J40" s="36">
        <f>G40-H40-I40</f>
        <v>16000</v>
      </c>
    </row>
    <row r="41" spans="1:10" ht="63.75" x14ac:dyDescent="0.2">
      <c r="A41" s="38"/>
      <c r="B41" s="43" t="s">
        <v>57</v>
      </c>
      <c r="C41" s="38"/>
      <c r="D41" s="38"/>
      <c r="E41" s="38"/>
      <c r="F41" s="38"/>
      <c r="G41" s="40">
        <f>SUM(G39:G40)</f>
        <v>26000</v>
      </c>
      <c r="H41" s="40">
        <f t="shared" ref="H41:J41" si="9">SUM(H39:H40)</f>
        <v>0</v>
      </c>
      <c r="I41" s="40">
        <f t="shared" si="9"/>
        <v>0</v>
      </c>
      <c r="J41" s="40">
        <f t="shared" si="9"/>
        <v>26000</v>
      </c>
    </row>
    <row r="42" spans="1:10" x14ac:dyDescent="0.2">
      <c r="A42" s="48" t="s">
        <v>69</v>
      </c>
      <c r="B42" s="48"/>
      <c r="C42" s="49" t="s">
        <v>70</v>
      </c>
      <c r="D42" s="50" t="s">
        <v>71</v>
      </c>
      <c r="E42" s="50" t="s">
        <v>72</v>
      </c>
      <c r="F42" s="50" t="s">
        <v>73</v>
      </c>
      <c r="G42" s="51">
        <f>11000000-11000000</f>
        <v>0</v>
      </c>
      <c r="H42" s="51">
        <v>0</v>
      </c>
      <c r="I42" s="51">
        <v>0</v>
      </c>
      <c r="J42" s="51">
        <f>G42-H42-I42</f>
        <v>0</v>
      </c>
    </row>
    <row r="43" spans="1:10" x14ac:dyDescent="0.2">
      <c r="A43" s="43" t="s">
        <v>74</v>
      </c>
      <c r="B43" s="43"/>
      <c r="C43" s="37"/>
      <c r="D43" s="38"/>
      <c r="E43" s="39"/>
      <c r="F43" s="38"/>
      <c r="G43" s="40">
        <f>SUM(G42)</f>
        <v>0</v>
      </c>
      <c r="H43" s="40">
        <f t="shared" ref="H43:J43" si="10">SUM(H42)</f>
        <v>0</v>
      </c>
      <c r="I43" s="40">
        <f t="shared" si="10"/>
        <v>0</v>
      </c>
      <c r="J43" s="40">
        <f t="shared" si="10"/>
        <v>0</v>
      </c>
    </row>
    <row r="44" spans="1:10" x14ac:dyDescent="0.2">
      <c r="A44" s="48" t="s">
        <v>75</v>
      </c>
      <c r="B44" s="48"/>
      <c r="C44" s="49" t="s">
        <v>97</v>
      </c>
      <c r="D44" s="50" t="s">
        <v>71</v>
      </c>
      <c r="E44" s="50" t="s">
        <v>72</v>
      </c>
      <c r="F44" s="50" t="s">
        <v>77</v>
      </c>
      <c r="G44" s="51">
        <f>1000000-1000000</f>
        <v>0</v>
      </c>
      <c r="H44" s="51">
        <v>0</v>
      </c>
      <c r="I44" s="51">
        <v>0</v>
      </c>
      <c r="J44" s="51">
        <f>G44-H44-I44</f>
        <v>0</v>
      </c>
    </row>
    <row r="45" spans="1:10" x14ac:dyDescent="0.2">
      <c r="A45" s="48" t="s">
        <v>78</v>
      </c>
      <c r="B45" s="48"/>
      <c r="C45" s="49" t="s">
        <v>97</v>
      </c>
      <c r="D45" s="50" t="s">
        <v>71</v>
      </c>
      <c r="E45" s="50" t="s">
        <v>73</v>
      </c>
      <c r="F45" s="50" t="s">
        <v>79</v>
      </c>
      <c r="G45" s="51">
        <f>20000.04-20000.04</f>
        <v>0</v>
      </c>
      <c r="H45" s="51">
        <v>0</v>
      </c>
      <c r="I45" s="51">
        <v>0</v>
      </c>
      <c r="J45" s="51">
        <f>G45-H45-I45</f>
        <v>0</v>
      </c>
    </row>
    <row r="46" spans="1:10" x14ac:dyDescent="0.2">
      <c r="A46" s="48" t="s">
        <v>80</v>
      </c>
      <c r="B46" s="48"/>
      <c r="C46" s="49" t="s">
        <v>97</v>
      </c>
      <c r="D46" s="50" t="s">
        <v>71</v>
      </c>
      <c r="E46" s="50" t="s">
        <v>73</v>
      </c>
      <c r="F46" s="50" t="s">
        <v>81</v>
      </c>
      <c r="G46" s="51">
        <f>32000-32000</f>
        <v>0</v>
      </c>
      <c r="H46" s="51">
        <v>0</v>
      </c>
      <c r="I46" s="51">
        <v>0</v>
      </c>
      <c r="J46" s="51">
        <f>G46-H46-I46</f>
        <v>0</v>
      </c>
    </row>
    <row r="47" spans="1:10" x14ac:dyDescent="0.2">
      <c r="A47" s="42" t="s">
        <v>87</v>
      </c>
      <c r="B47" s="42"/>
      <c r="C47" s="41" t="s">
        <v>97</v>
      </c>
      <c r="D47" s="35" t="s">
        <v>88</v>
      </c>
      <c r="E47" s="35" t="s">
        <v>72</v>
      </c>
      <c r="F47" s="35" t="s">
        <v>81</v>
      </c>
      <c r="G47" s="36">
        <f>150000-150000</f>
        <v>0</v>
      </c>
      <c r="H47" s="36">
        <v>0</v>
      </c>
      <c r="I47" s="36">
        <v>0</v>
      </c>
      <c r="J47" s="36">
        <f>G47-H47-I47</f>
        <v>0</v>
      </c>
    </row>
    <row r="48" spans="1:10" ht="25.5" x14ac:dyDescent="0.2">
      <c r="A48" s="43" t="s">
        <v>98</v>
      </c>
      <c r="B48" s="43"/>
      <c r="C48" s="37"/>
      <c r="D48" s="38"/>
      <c r="E48" s="39"/>
      <c r="F48" s="38"/>
      <c r="G48" s="40">
        <f>SUM(G44:G47)</f>
        <v>0</v>
      </c>
      <c r="H48" s="40">
        <f>SUM(H44:H47)</f>
        <v>0</v>
      </c>
      <c r="I48" s="40">
        <f>SUM(I44:I47)</f>
        <v>0</v>
      </c>
      <c r="J48" s="40">
        <f>SUM(J44:J47)</f>
        <v>0</v>
      </c>
    </row>
    <row r="49" spans="1:10" x14ac:dyDescent="0.2">
      <c r="A49" s="48" t="s">
        <v>75</v>
      </c>
      <c r="B49" s="48"/>
      <c r="C49" s="49" t="s">
        <v>99</v>
      </c>
      <c r="D49" s="50" t="s">
        <v>71</v>
      </c>
      <c r="E49" s="50" t="s">
        <v>72</v>
      </c>
      <c r="F49" s="50" t="s">
        <v>77</v>
      </c>
      <c r="G49" s="51">
        <f>500000-500000</f>
        <v>0</v>
      </c>
      <c r="H49" s="51">
        <f>281469.2-281469.2</f>
        <v>0</v>
      </c>
      <c r="I49" s="51">
        <v>0</v>
      </c>
      <c r="J49" s="51">
        <f>G49-H49-I49</f>
        <v>0</v>
      </c>
    </row>
    <row r="50" spans="1:10" ht="25.5" x14ac:dyDescent="0.2">
      <c r="A50" s="43" t="s">
        <v>100</v>
      </c>
      <c r="B50" s="43"/>
      <c r="C50" s="37"/>
      <c r="D50" s="38"/>
      <c r="E50" s="39"/>
      <c r="F50" s="38"/>
      <c r="G50" s="40">
        <f>SUM(G49)</f>
        <v>0</v>
      </c>
      <c r="H50" s="40">
        <f t="shared" ref="H50:J50" si="11">SUM(H49)</f>
        <v>0</v>
      </c>
      <c r="I50" s="40">
        <f t="shared" si="11"/>
        <v>0</v>
      </c>
      <c r="J50" s="40">
        <f t="shared" si="11"/>
        <v>0</v>
      </c>
    </row>
    <row r="51" spans="1:10" x14ac:dyDescent="0.2">
      <c r="A51" s="33"/>
      <c r="B51" s="33"/>
      <c r="C51" s="33"/>
      <c r="D51" s="33"/>
      <c r="E51" s="33"/>
      <c r="F51" s="33"/>
      <c r="G51" s="55">
        <f>SUM(G50,G48,G43,G41,G38,G35,G33,G30,G27,G21,G11)</f>
        <v>50780600</v>
      </c>
      <c r="H51" s="55">
        <f>SUM(H50,H48,H43,H41,H38,H35,H33,H30,H27,H21,H11)</f>
        <v>2963394.5700000003</v>
      </c>
      <c r="I51" s="33"/>
      <c r="J51" s="33"/>
    </row>
    <row r="52" spans="1:10" x14ac:dyDescent="0.2">
      <c r="A52" s="27"/>
      <c r="B52" s="27"/>
      <c r="C52" s="27"/>
      <c r="D52" s="27"/>
      <c r="E52" s="27"/>
      <c r="F52" s="27"/>
      <c r="G52" s="27"/>
      <c r="H52" s="27"/>
      <c r="I52" s="27"/>
      <c r="J52" s="27"/>
    </row>
    <row r="53" spans="1:10" x14ac:dyDescent="0.2">
      <c r="A53" s="28" t="s">
        <v>101</v>
      </c>
      <c r="B53" s="28"/>
      <c r="C53" s="28"/>
      <c r="D53" s="27"/>
      <c r="E53" s="27"/>
      <c r="F53" s="27"/>
      <c r="G53" s="54">
        <v>50780600.200000003</v>
      </c>
      <c r="H53" s="54">
        <v>2963394.57</v>
      </c>
      <c r="I53" s="36"/>
      <c r="J53" s="36"/>
    </row>
  </sheetData>
  <mergeCells count="3">
    <mergeCell ref="A1:J1"/>
    <mergeCell ref="A2:J2"/>
    <mergeCell ref="A4:J4"/>
  </mergeCells>
  <pageMargins left="0.75" right="0.75" top="0.75" bottom="0.39" header="0.19" footer="0"/>
  <pageSetup orientation="portrait" horizontalDpi="120" verticalDpi="72" r:id="rId1"/>
  <headerFooter alignWithMargins="0">
    <oddHeader>&amp;C&amp;"Arial,Bold"&amp;12SENARA&amp;R&amp;D&amp;T
Página &amp;P de &amp;N
Nombre de rep.&amp;F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53"/>
  <sheetViews>
    <sheetView topLeftCell="A6" workbookViewId="0">
      <selection activeCell="L52" sqref="L52"/>
    </sheetView>
  </sheetViews>
  <sheetFormatPr baseColWidth="10" defaultRowHeight="12.75" x14ac:dyDescent="0.2"/>
  <cols>
    <col min="1" max="2" width="35.28515625" style="26" customWidth="1"/>
    <col min="3" max="3" width="17.7109375" style="26" customWidth="1"/>
    <col min="4" max="4" width="2.85546875" style="26" customWidth="1"/>
    <col min="5" max="6" width="3.28515625" style="26" bestFit="1" customWidth="1"/>
    <col min="7" max="7" width="16.85546875" style="26" customWidth="1"/>
    <col min="8" max="8" width="17.5703125" style="26" customWidth="1"/>
    <col min="9" max="9" width="13.140625" style="26" customWidth="1"/>
    <col min="10" max="10" width="17.7109375" style="26" customWidth="1"/>
    <col min="11" max="11" width="15.7109375" style="26" customWidth="1"/>
    <col min="12" max="257" width="11.42578125" style="26"/>
    <col min="258" max="258" width="35.28515625" style="26" customWidth="1"/>
    <col min="259" max="259" width="17.7109375" style="26" customWidth="1"/>
    <col min="260" max="260" width="2.85546875" style="26" customWidth="1"/>
    <col min="261" max="262" width="3.28515625" style="26" bestFit="1" customWidth="1"/>
    <col min="263" max="263" width="16.85546875" style="26" customWidth="1"/>
    <col min="264" max="264" width="17.5703125" style="26" customWidth="1"/>
    <col min="265" max="265" width="13.140625" style="26" customWidth="1"/>
    <col min="266" max="266" width="17.7109375" style="26" customWidth="1"/>
    <col min="267" max="513" width="11.42578125" style="26"/>
    <col min="514" max="514" width="35.28515625" style="26" customWidth="1"/>
    <col min="515" max="515" width="17.7109375" style="26" customWidth="1"/>
    <col min="516" max="516" width="2.85546875" style="26" customWidth="1"/>
    <col min="517" max="518" width="3.28515625" style="26" bestFit="1" customWidth="1"/>
    <col min="519" max="519" width="16.85546875" style="26" customWidth="1"/>
    <col min="520" max="520" width="17.5703125" style="26" customWidth="1"/>
    <col min="521" max="521" width="13.140625" style="26" customWidth="1"/>
    <col min="522" max="522" width="17.7109375" style="26" customWidth="1"/>
    <col min="523" max="769" width="11.42578125" style="26"/>
    <col min="770" max="770" width="35.28515625" style="26" customWidth="1"/>
    <col min="771" max="771" width="17.7109375" style="26" customWidth="1"/>
    <col min="772" max="772" width="2.85546875" style="26" customWidth="1"/>
    <col min="773" max="774" width="3.28515625" style="26" bestFit="1" customWidth="1"/>
    <col min="775" max="775" width="16.85546875" style="26" customWidth="1"/>
    <col min="776" max="776" width="17.5703125" style="26" customWidth="1"/>
    <col min="777" max="777" width="13.140625" style="26" customWidth="1"/>
    <col min="778" max="778" width="17.7109375" style="26" customWidth="1"/>
    <col min="779" max="1025" width="11.42578125" style="26"/>
    <col min="1026" max="1026" width="35.28515625" style="26" customWidth="1"/>
    <col min="1027" max="1027" width="17.7109375" style="26" customWidth="1"/>
    <col min="1028" max="1028" width="2.85546875" style="26" customWidth="1"/>
    <col min="1029" max="1030" width="3.28515625" style="26" bestFit="1" customWidth="1"/>
    <col min="1031" max="1031" width="16.85546875" style="26" customWidth="1"/>
    <col min="1032" max="1032" width="17.5703125" style="26" customWidth="1"/>
    <col min="1033" max="1033" width="13.140625" style="26" customWidth="1"/>
    <col min="1034" max="1034" width="17.7109375" style="26" customWidth="1"/>
    <col min="1035" max="1281" width="11.42578125" style="26"/>
    <col min="1282" max="1282" width="35.28515625" style="26" customWidth="1"/>
    <col min="1283" max="1283" width="17.7109375" style="26" customWidth="1"/>
    <col min="1284" max="1284" width="2.85546875" style="26" customWidth="1"/>
    <col min="1285" max="1286" width="3.28515625" style="26" bestFit="1" customWidth="1"/>
    <col min="1287" max="1287" width="16.85546875" style="26" customWidth="1"/>
    <col min="1288" max="1288" width="17.5703125" style="26" customWidth="1"/>
    <col min="1289" max="1289" width="13.140625" style="26" customWidth="1"/>
    <col min="1290" max="1290" width="17.7109375" style="26" customWidth="1"/>
    <col min="1291" max="1537" width="11.42578125" style="26"/>
    <col min="1538" max="1538" width="35.28515625" style="26" customWidth="1"/>
    <col min="1539" max="1539" width="17.7109375" style="26" customWidth="1"/>
    <col min="1540" max="1540" width="2.85546875" style="26" customWidth="1"/>
    <col min="1541" max="1542" width="3.28515625" style="26" bestFit="1" customWidth="1"/>
    <col min="1543" max="1543" width="16.85546875" style="26" customWidth="1"/>
    <col min="1544" max="1544" width="17.5703125" style="26" customWidth="1"/>
    <col min="1545" max="1545" width="13.140625" style="26" customWidth="1"/>
    <col min="1546" max="1546" width="17.7109375" style="26" customWidth="1"/>
    <col min="1547" max="1793" width="11.42578125" style="26"/>
    <col min="1794" max="1794" width="35.28515625" style="26" customWidth="1"/>
    <col min="1795" max="1795" width="17.7109375" style="26" customWidth="1"/>
    <col min="1796" max="1796" width="2.85546875" style="26" customWidth="1"/>
    <col min="1797" max="1798" width="3.28515625" style="26" bestFit="1" customWidth="1"/>
    <col min="1799" max="1799" width="16.85546875" style="26" customWidth="1"/>
    <col min="1800" max="1800" width="17.5703125" style="26" customWidth="1"/>
    <col min="1801" max="1801" width="13.140625" style="26" customWidth="1"/>
    <col min="1802" max="1802" width="17.7109375" style="26" customWidth="1"/>
    <col min="1803" max="2049" width="11.42578125" style="26"/>
    <col min="2050" max="2050" width="35.28515625" style="26" customWidth="1"/>
    <col min="2051" max="2051" width="17.7109375" style="26" customWidth="1"/>
    <col min="2052" max="2052" width="2.85546875" style="26" customWidth="1"/>
    <col min="2053" max="2054" width="3.28515625" style="26" bestFit="1" customWidth="1"/>
    <col min="2055" max="2055" width="16.85546875" style="26" customWidth="1"/>
    <col min="2056" max="2056" width="17.5703125" style="26" customWidth="1"/>
    <col min="2057" max="2057" width="13.140625" style="26" customWidth="1"/>
    <col min="2058" max="2058" width="17.7109375" style="26" customWidth="1"/>
    <col min="2059" max="2305" width="11.42578125" style="26"/>
    <col min="2306" max="2306" width="35.28515625" style="26" customWidth="1"/>
    <col min="2307" max="2307" width="17.7109375" style="26" customWidth="1"/>
    <col min="2308" max="2308" width="2.85546875" style="26" customWidth="1"/>
    <col min="2309" max="2310" width="3.28515625" style="26" bestFit="1" customWidth="1"/>
    <col min="2311" max="2311" width="16.85546875" style="26" customWidth="1"/>
    <col min="2312" max="2312" width="17.5703125" style="26" customWidth="1"/>
    <col min="2313" max="2313" width="13.140625" style="26" customWidth="1"/>
    <col min="2314" max="2314" width="17.7109375" style="26" customWidth="1"/>
    <col min="2315" max="2561" width="11.42578125" style="26"/>
    <col min="2562" max="2562" width="35.28515625" style="26" customWidth="1"/>
    <col min="2563" max="2563" width="17.7109375" style="26" customWidth="1"/>
    <col min="2564" max="2564" width="2.85546875" style="26" customWidth="1"/>
    <col min="2565" max="2566" width="3.28515625" style="26" bestFit="1" customWidth="1"/>
    <col min="2567" max="2567" width="16.85546875" style="26" customWidth="1"/>
    <col min="2568" max="2568" width="17.5703125" style="26" customWidth="1"/>
    <col min="2569" max="2569" width="13.140625" style="26" customWidth="1"/>
    <col min="2570" max="2570" width="17.7109375" style="26" customWidth="1"/>
    <col min="2571" max="2817" width="11.42578125" style="26"/>
    <col min="2818" max="2818" width="35.28515625" style="26" customWidth="1"/>
    <col min="2819" max="2819" width="17.7109375" style="26" customWidth="1"/>
    <col min="2820" max="2820" width="2.85546875" style="26" customWidth="1"/>
    <col min="2821" max="2822" width="3.28515625" style="26" bestFit="1" customWidth="1"/>
    <col min="2823" max="2823" width="16.85546875" style="26" customWidth="1"/>
    <col min="2824" max="2824" width="17.5703125" style="26" customWidth="1"/>
    <col min="2825" max="2825" width="13.140625" style="26" customWidth="1"/>
    <col min="2826" max="2826" width="17.7109375" style="26" customWidth="1"/>
    <col min="2827" max="3073" width="11.42578125" style="26"/>
    <col min="3074" max="3074" width="35.28515625" style="26" customWidth="1"/>
    <col min="3075" max="3075" width="17.7109375" style="26" customWidth="1"/>
    <col min="3076" max="3076" width="2.85546875" style="26" customWidth="1"/>
    <col min="3077" max="3078" width="3.28515625" style="26" bestFit="1" customWidth="1"/>
    <col min="3079" max="3079" width="16.85546875" style="26" customWidth="1"/>
    <col min="3080" max="3080" width="17.5703125" style="26" customWidth="1"/>
    <col min="3081" max="3081" width="13.140625" style="26" customWidth="1"/>
    <col min="3082" max="3082" width="17.7109375" style="26" customWidth="1"/>
    <col min="3083" max="3329" width="11.42578125" style="26"/>
    <col min="3330" max="3330" width="35.28515625" style="26" customWidth="1"/>
    <col min="3331" max="3331" width="17.7109375" style="26" customWidth="1"/>
    <col min="3332" max="3332" width="2.85546875" style="26" customWidth="1"/>
    <col min="3333" max="3334" width="3.28515625" style="26" bestFit="1" customWidth="1"/>
    <col min="3335" max="3335" width="16.85546875" style="26" customWidth="1"/>
    <col min="3336" max="3336" width="17.5703125" style="26" customWidth="1"/>
    <col min="3337" max="3337" width="13.140625" style="26" customWidth="1"/>
    <col min="3338" max="3338" width="17.7109375" style="26" customWidth="1"/>
    <col min="3339" max="3585" width="11.42578125" style="26"/>
    <col min="3586" max="3586" width="35.28515625" style="26" customWidth="1"/>
    <col min="3587" max="3587" width="17.7109375" style="26" customWidth="1"/>
    <col min="3588" max="3588" width="2.85546875" style="26" customWidth="1"/>
    <col min="3589" max="3590" width="3.28515625" style="26" bestFit="1" customWidth="1"/>
    <col min="3591" max="3591" width="16.85546875" style="26" customWidth="1"/>
    <col min="3592" max="3592" width="17.5703125" style="26" customWidth="1"/>
    <col min="3593" max="3593" width="13.140625" style="26" customWidth="1"/>
    <col min="3594" max="3594" width="17.7109375" style="26" customWidth="1"/>
    <col min="3595" max="3841" width="11.42578125" style="26"/>
    <col min="3842" max="3842" width="35.28515625" style="26" customWidth="1"/>
    <col min="3843" max="3843" width="17.7109375" style="26" customWidth="1"/>
    <col min="3844" max="3844" width="2.85546875" style="26" customWidth="1"/>
    <col min="3845" max="3846" width="3.28515625" style="26" bestFit="1" customWidth="1"/>
    <col min="3847" max="3847" width="16.85546875" style="26" customWidth="1"/>
    <col min="3848" max="3848" width="17.5703125" style="26" customWidth="1"/>
    <col min="3849" max="3849" width="13.140625" style="26" customWidth="1"/>
    <col min="3850" max="3850" width="17.7109375" style="26" customWidth="1"/>
    <col min="3851" max="4097" width="11.42578125" style="26"/>
    <col min="4098" max="4098" width="35.28515625" style="26" customWidth="1"/>
    <col min="4099" max="4099" width="17.7109375" style="26" customWidth="1"/>
    <col min="4100" max="4100" width="2.85546875" style="26" customWidth="1"/>
    <col min="4101" max="4102" width="3.28515625" style="26" bestFit="1" customWidth="1"/>
    <col min="4103" max="4103" width="16.85546875" style="26" customWidth="1"/>
    <col min="4104" max="4104" width="17.5703125" style="26" customWidth="1"/>
    <col min="4105" max="4105" width="13.140625" style="26" customWidth="1"/>
    <col min="4106" max="4106" width="17.7109375" style="26" customWidth="1"/>
    <col min="4107" max="4353" width="11.42578125" style="26"/>
    <col min="4354" max="4354" width="35.28515625" style="26" customWidth="1"/>
    <col min="4355" max="4355" width="17.7109375" style="26" customWidth="1"/>
    <col min="4356" max="4356" width="2.85546875" style="26" customWidth="1"/>
    <col min="4357" max="4358" width="3.28515625" style="26" bestFit="1" customWidth="1"/>
    <col min="4359" max="4359" width="16.85546875" style="26" customWidth="1"/>
    <col min="4360" max="4360" width="17.5703125" style="26" customWidth="1"/>
    <col min="4361" max="4361" width="13.140625" style="26" customWidth="1"/>
    <col min="4362" max="4362" width="17.7109375" style="26" customWidth="1"/>
    <col min="4363" max="4609" width="11.42578125" style="26"/>
    <col min="4610" max="4610" width="35.28515625" style="26" customWidth="1"/>
    <col min="4611" max="4611" width="17.7109375" style="26" customWidth="1"/>
    <col min="4612" max="4612" width="2.85546875" style="26" customWidth="1"/>
    <col min="4613" max="4614" width="3.28515625" style="26" bestFit="1" customWidth="1"/>
    <col min="4615" max="4615" width="16.85546875" style="26" customWidth="1"/>
    <col min="4616" max="4616" width="17.5703125" style="26" customWidth="1"/>
    <col min="4617" max="4617" width="13.140625" style="26" customWidth="1"/>
    <col min="4618" max="4618" width="17.7109375" style="26" customWidth="1"/>
    <col min="4619" max="4865" width="11.42578125" style="26"/>
    <col min="4866" max="4866" width="35.28515625" style="26" customWidth="1"/>
    <col min="4867" max="4867" width="17.7109375" style="26" customWidth="1"/>
    <col min="4868" max="4868" width="2.85546875" style="26" customWidth="1"/>
    <col min="4869" max="4870" width="3.28515625" style="26" bestFit="1" customWidth="1"/>
    <col min="4871" max="4871" width="16.85546875" style="26" customWidth="1"/>
    <col min="4872" max="4872" width="17.5703125" style="26" customWidth="1"/>
    <col min="4873" max="4873" width="13.140625" style="26" customWidth="1"/>
    <col min="4874" max="4874" width="17.7109375" style="26" customWidth="1"/>
    <col min="4875" max="5121" width="11.42578125" style="26"/>
    <col min="5122" max="5122" width="35.28515625" style="26" customWidth="1"/>
    <col min="5123" max="5123" width="17.7109375" style="26" customWidth="1"/>
    <col min="5124" max="5124" width="2.85546875" style="26" customWidth="1"/>
    <col min="5125" max="5126" width="3.28515625" style="26" bestFit="1" customWidth="1"/>
    <col min="5127" max="5127" width="16.85546875" style="26" customWidth="1"/>
    <col min="5128" max="5128" width="17.5703125" style="26" customWidth="1"/>
    <col min="5129" max="5129" width="13.140625" style="26" customWidth="1"/>
    <col min="5130" max="5130" width="17.7109375" style="26" customWidth="1"/>
    <col min="5131" max="5377" width="11.42578125" style="26"/>
    <col min="5378" max="5378" width="35.28515625" style="26" customWidth="1"/>
    <col min="5379" max="5379" width="17.7109375" style="26" customWidth="1"/>
    <col min="5380" max="5380" width="2.85546875" style="26" customWidth="1"/>
    <col min="5381" max="5382" width="3.28515625" style="26" bestFit="1" customWidth="1"/>
    <col min="5383" max="5383" width="16.85546875" style="26" customWidth="1"/>
    <col min="5384" max="5384" width="17.5703125" style="26" customWidth="1"/>
    <col min="5385" max="5385" width="13.140625" style="26" customWidth="1"/>
    <col min="5386" max="5386" width="17.7109375" style="26" customWidth="1"/>
    <col min="5387" max="5633" width="11.42578125" style="26"/>
    <col min="5634" max="5634" width="35.28515625" style="26" customWidth="1"/>
    <col min="5635" max="5635" width="17.7109375" style="26" customWidth="1"/>
    <col min="5636" max="5636" width="2.85546875" style="26" customWidth="1"/>
    <col min="5637" max="5638" width="3.28515625" style="26" bestFit="1" customWidth="1"/>
    <col min="5639" max="5639" width="16.85546875" style="26" customWidth="1"/>
    <col min="5640" max="5640" width="17.5703125" style="26" customWidth="1"/>
    <col min="5641" max="5641" width="13.140625" style="26" customWidth="1"/>
    <col min="5642" max="5642" width="17.7109375" style="26" customWidth="1"/>
    <col min="5643" max="5889" width="11.42578125" style="26"/>
    <col min="5890" max="5890" width="35.28515625" style="26" customWidth="1"/>
    <col min="5891" max="5891" width="17.7109375" style="26" customWidth="1"/>
    <col min="5892" max="5892" width="2.85546875" style="26" customWidth="1"/>
    <col min="5893" max="5894" width="3.28515625" style="26" bestFit="1" customWidth="1"/>
    <col min="5895" max="5895" width="16.85546875" style="26" customWidth="1"/>
    <col min="5896" max="5896" width="17.5703125" style="26" customWidth="1"/>
    <col min="5897" max="5897" width="13.140625" style="26" customWidth="1"/>
    <col min="5898" max="5898" width="17.7109375" style="26" customWidth="1"/>
    <col min="5899" max="6145" width="11.42578125" style="26"/>
    <col min="6146" max="6146" width="35.28515625" style="26" customWidth="1"/>
    <col min="6147" max="6147" width="17.7109375" style="26" customWidth="1"/>
    <col min="6148" max="6148" width="2.85546875" style="26" customWidth="1"/>
    <col min="6149" max="6150" width="3.28515625" style="26" bestFit="1" customWidth="1"/>
    <col min="6151" max="6151" width="16.85546875" style="26" customWidth="1"/>
    <col min="6152" max="6152" width="17.5703125" style="26" customWidth="1"/>
    <col min="6153" max="6153" width="13.140625" style="26" customWidth="1"/>
    <col min="6154" max="6154" width="17.7109375" style="26" customWidth="1"/>
    <col min="6155" max="6401" width="11.42578125" style="26"/>
    <col min="6402" max="6402" width="35.28515625" style="26" customWidth="1"/>
    <col min="6403" max="6403" width="17.7109375" style="26" customWidth="1"/>
    <col min="6404" max="6404" width="2.85546875" style="26" customWidth="1"/>
    <col min="6405" max="6406" width="3.28515625" style="26" bestFit="1" customWidth="1"/>
    <col min="6407" max="6407" width="16.85546875" style="26" customWidth="1"/>
    <col min="6408" max="6408" width="17.5703125" style="26" customWidth="1"/>
    <col min="6409" max="6409" width="13.140625" style="26" customWidth="1"/>
    <col min="6410" max="6410" width="17.7109375" style="26" customWidth="1"/>
    <col min="6411" max="6657" width="11.42578125" style="26"/>
    <col min="6658" max="6658" width="35.28515625" style="26" customWidth="1"/>
    <col min="6659" max="6659" width="17.7109375" style="26" customWidth="1"/>
    <col min="6660" max="6660" width="2.85546875" style="26" customWidth="1"/>
    <col min="6661" max="6662" width="3.28515625" style="26" bestFit="1" customWidth="1"/>
    <col min="6663" max="6663" width="16.85546875" style="26" customWidth="1"/>
    <col min="6664" max="6664" width="17.5703125" style="26" customWidth="1"/>
    <col min="6665" max="6665" width="13.140625" style="26" customWidth="1"/>
    <col min="6666" max="6666" width="17.7109375" style="26" customWidth="1"/>
    <col min="6667" max="6913" width="11.42578125" style="26"/>
    <col min="6914" max="6914" width="35.28515625" style="26" customWidth="1"/>
    <col min="6915" max="6915" width="17.7109375" style="26" customWidth="1"/>
    <col min="6916" max="6916" width="2.85546875" style="26" customWidth="1"/>
    <col min="6917" max="6918" width="3.28515625" style="26" bestFit="1" customWidth="1"/>
    <col min="6919" max="6919" width="16.85546875" style="26" customWidth="1"/>
    <col min="6920" max="6920" width="17.5703125" style="26" customWidth="1"/>
    <col min="6921" max="6921" width="13.140625" style="26" customWidth="1"/>
    <col min="6922" max="6922" width="17.7109375" style="26" customWidth="1"/>
    <col min="6923" max="7169" width="11.42578125" style="26"/>
    <col min="7170" max="7170" width="35.28515625" style="26" customWidth="1"/>
    <col min="7171" max="7171" width="17.7109375" style="26" customWidth="1"/>
    <col min="7172" max="7172" width="2.85546875" style="26" customWidth="1"/>
    <col min="7173" max="7174" width="3.28515625" style="26" bestFit="1" customWidth="1"/>
    <col min="7175" max="7175" width="16.85546875" style="26" customWidth="1"/>
    <col min="7176" max="7176" width="17.5703125" style="26" customWidth="1"/>
    <col min="7177" max="7177" width="13.140625" style="26" customWidth="1"/>
    <col min="7178" max="7178" width="17.7109375" style="26" customWidth="1"/>
    <col min="7179" max="7425" width="11.42578125" style="26"/>
    <col min="7426" max="7426" width="35.28515625" style="26" customWidth="1"/>
    <col min="7427" max="7427" width="17.7109375" style="26" customWidth="1"/>
    <col min="7428" max="7428" width="2.85546875" style="26" customWidth="1"/>
    <col min="7429" max="7430" width="3.28515625" style="26" bestFit="1" customWidth="1"/>
    <col min="7431" max="7431" width="16.85546875" style="26" customWidth="1"/>
    <col min="7432" max="7432" width="17.5703125" style="26" customWidth="1"/>
    <col min="7433" max="7433" width="13.140625" style="26" customWidth="1"/>
    <col min="7434" max="7434" width="17.7109375" style="26" customWidth="1"/>
    <col min="7435" max="7681" width="11.42578125" style="26"/>
    <col min="7682" max="7682" width="35.28515625" style="26" customWidth="1"/>
    <col min="7683" max="7683" width="17.7109375" style="26" customWidth="1"/>
    <col min="7684" max="7684" width="2.85546875" style="26" customWidth="1"/>
    <col min="7685" max="7686" width="3.28515625" style="26" bestFit="1" customWidth="1"/>
    <col min="7687" max="7687" width="16.85546875" style="26" customWidth="1"/>
    <col min="7688" max="7688" width="17.5703125" style="26" customWidth="1"/>
    <col min="7689" max="7689" width="13.140625" style="26" customWidth="1"/>
    <col min="7690" max="7690" width="17.7109375" style="26" customWidth="1"/>
    <col min="7691" max="7937" width="11.42578125" style="26"/>
    <col min="7938" max="7938" width="35.28515625" style="26" customWidth="1"/>
    <col min="7939" max="7939" width="17.7109375" style="26" customWidth="1"/>
    <col min="7940" max="7940" width="2.85546875" style="26" customWidth="1"/>
    <col min="7941" max="7942" width="3.28515625" style="26" bestFit="1" customWidth="1"/>
    <col min="7943" max="7943" width="16.85546875" style="26" customWidth="1"/>
    <col min="7944" max="7944" width="17.5703125" style="26" customWidth="1"/>
    <col min="7945" max="7945" width="13.140625" style="26" customWidth="1"/>
    <col min="7946" max="7946" width="17.7109375" style="26" customWidth="1"/>
    <col min="7947" max="8193" width="11.42578125" style="26"/>
    <col min="8194" max="8194" width="35.28515625" style="26" customWidth="1"/>
    <col min="8195" max="8195" width="17.7109375" style="26" customWidth="1"/>
    <col min="8196" max="8196" width="2.85546875" style="26" customWidth="1"/>
    <col min="8197" max="8198" width="3.28515625" style="26" bestFit="1" customWidth="1"/>
    <col min="8199" max="8199" width="16.85546875" style="26" customWidth="1"/>
    <col min="8200" max="8200" width="17.5703125" style="26" customWidth="1"/>
    <col min="8201" max="8201" width="13.140625" style="26" customWidth="1"/>
    <col min="8202" max="8202" width="17.7109375" style="26" customWidth="1"/>
    <col min="8203" max="8449" width="11.42578125" style="26"/>
    <col min="8450" max="8450" width="35.28515625" style="26" customWidth="1"/>
    <col min="8451" max="8451" width="17.7109375" style="26" customWidth="1"/>
    <col min="8452" max="8452" width="2.85546875" style="26" customWidth="1"/>
    <col min="8453" max="8454" width="3.28515625" style="26" bestFit="1" customWidth="1"/>
    <col min="8455" max="8455" width="16.85546875" style="26" customWidth="1"/>
    <col min="8456" max="8456" width="17.5703125" style="26" customWidth="1"/>
    <col min="8457" max="8457" width="13.140625" style="26" customWidth="1"/>
    <col min="8458" max="8458" width="17.7109375" style="26" customWidth="1"/>
    <col min="8459" max="8705" width="11.42578125" style="26"/>
    <col min="8706" max="8706" width="35.28515625" style="26" customWidth="1"/>
    <col min="8707" max="8707" width="17.7109375" style="26" customWidth="1"/>
    <col min="8708" max="8708" width="2.85546875" style="26" customWidth="1"/>
    <col min="8709" max="8710" width="3.28515625" style="26" bestFit="1" customWidth="1"/>
    <col min="8711" max="8711" width="16.85546875" style="26" customWidth="1"/>
    <col min="8712" max="8712" width="17.5703125" style="26" customWidth="1"/>
    <col min="8713" max="8713" width="13.140625" style="26" customWidth="1"/>
    <col min="8714" max="8714" width="17.7109375" style="26" customWidth="1"/>
    <col min="8715" max="8961" width="11.42578125" style="26"/>
    <col min="8962" max="8962" width="35.28515625" style="26" customWidth="1"/>
    <col min="8963" max="8963" width="17.7109375" style="26" customWidth="1"/>
    <col min="8964" max="8964" width="2.85546875" style="26" customWidth="1"/>
    <col min="8965" max="8966" width="3.28515625" style="26" bestFit="1" customWidth="1"/>
    <col min="8967" max="8967" width="16.85546875" style="26" customWidth="1"/>
    <col min="8968" max="8968" width="17.5703125" style="26" customWidth="1"/>
    <col min="8969" max="8969" width="13.140625" style="26" customWidth="1"/>
    <col min="8970" max="8970" width="17.7109375" style="26" customWidth="1"/>
    <col min="8971" max="9217" width="11.42578125" style="26"/>
    <col min="9218" max="9218" width="35.28515625" style="26" customWidth="1"/>
    <col min="9219" max="9219" width="17.7109375" style="26" customWidth="1"/>
    <col min="9220" max="9220" width="2.85546875" style="26" customWidth="1"/>
    <col min="9221" max="9222" width="3.28515625" style="26" bestFit="1" customWidth="1"/>
    <col min="9223" max="9223" width="16.85546875" style="26" customWidth="1"/>
    <col min="9224" max="9224" width="17.5703125" style="26" customWidth="1"/>
    <col min="9225" max="9225" width="13.140625" style="26" customWidth="1"/>
    <col min="9226" max="9226" width="17.7109375" style="26" customWidth="1"/>
    <col min="9227" max="9473" width="11.42578125" style="26"/>
    <col min="9474" max="9474" width="35.28515625" style="26" customWidth="1"/>
    <col min="9475" max="9475" width="17.7109375" style="26" customWidth="1"/>
    <col min="9476" max="9476" width="2.85546875" style="26" customWidth="1"/>
    <col min="9477" max="9478" width="3.28515625" style="26" bestFit="1" customWidth="1"/>
    <col min="9479" max="9479" width="16.85546875" style="26" customWidth="1"/>
    <col min="9480" max="9480" width="17.5703125" style="26" customWidth="1"/>
    <col min="9481" max="9481" width="13.140625" style="26" customWidth="1"/>
    <col min="9482" max="9482" width="17.7109375" style="26" customWidth="1"/>
    <col min="9483" max="9729" width="11.42578125" style="26"/>
    <col min="9730" max="9730" width="35.28515625" style="26" customWidth="1"/>
    <col min="9731" max="9731" width="17.7109375" style="26" customWidth="1"/>
    <col min="9732" max="9732" width="2.85546875" style="26" customWidth="1"/>
    <col min="9733" max="9734" width="3.28515625" style="26" bestFit="1" customWidth="1"/>
    <col min="9735" max="9735" width="16.85546875" style="26" customWidth="1"/>
    <col min="9736" max="9736" width="17.5703125" style="26" customWidth="1"/>
    <col min="9737" max="9737" width="13.140625" style="26" customWidth="1"/>
    <col min="9738" max="9738" width="17.7109375" style="26" customWidth="1"/>
    <col min="9739" max="9985" width="11.42578125" style="26"/>
    <col min="9986" max="9986" width="35.28515625" style="26" customWidth="1"/>
    <col min="9987" max="9987" width="17.7109375" style="26" customWidth="1"/>
    <col min="9988" max="9988" width="2.85546875" style="26" customWidth="1"/>
    <col min="9989" max="9990" width="3.28515625" style="26" bestFit="1" customWidth="1"/>
    <col min="9991" max="9991" width="16.85546875" style="26" customWidth="1"/>
    <col min="9992" max="9992" width="17.5703125" style="26" customWidth="1"/>
    <col min="9993" max="9993" width="13.140625" style="26" customWidth="1"/>
    <col min="9994" max="9994" width="17.7109375" style="26" customWidth="1"/>
    <col min="9995" max="10241" width="11.42578125" style="26"/>
    <col min="10242" max="10242" width="35.28515625" style="26" customWidth="1"/>
    <col min="10243" max="10243" width="17.7109375" style="26" customWidth="1"/>
    <col min="10244" max="10244" width="2.85546875" style="26" customWidth="1"/>
    <col min="10245" max="10246" width="3.28515625" style="26" bestFit="1" customWidth="1"/>
    <col min="10247" max="10247" width="16.85546875" style="26" customWidth="1"/>
    <col min="10248" max="10248" width="17.5703125" style="26" customWidth="1"/>
    <col min="10249" max="10249" width="13.140625" style="26" customWidth="1"/>
    <col min="10250" max="10250" width="17.7109375" style="26" customWidth="1"/>
    <col min="10251" max="10497" width="11.42578125" style="26"/>
    <col min="10498" max="10498" width="35.28515625" style="26" customWidth="1"/>
    <col min="10499" max="10499" width="17.7109375" style="26" customWidth="1"/>
    <col min="10500" max="10500" width="2.85546875" style="26" customWidth="1"/>
    <col min="10501" max="10502" width="3.28515625" style="26" bestFit="1" customWidth="1"/>
    <col min="10503" max="10503" width="16.85546875" style="26" customWidth="1"/>
    <col min="10504" max="10504" width="17.5703125" style="26" customWidth="1"/>
    <col min="10505" max="10505" width="13.140625" style="26" customWidth="1"/>
    <col min="10506" max="10506" width="17.7109375" style="26" customWidth="1"/>
    <col min="10507" max="10753" width="11.42578125" style="26"/>
    <col min="10754" max="10754" width="35.28515625" style="26" customWidth="1"/>
    <col min="10755" max="10755" width="17.7109375" style="26" customWidth="1"/>
    <col min="10756" max="10756" width="2.85546875" style="26" customWidth="1"/>
    <col min="10757" max="10758" width="3.28515625" style="26" bestFit="1" customWidth="1"/>
    <col min="10759" max="10759" width="16.85546875" style="26" customWidth="1"/>
    <col min="10760" max="10760" width="17.5703125" style="26" customWidth="1"/>
    <col min="10761" max="10761" width="13.140625" style="26" customWidth="1"/>
    <col min="10762" max="10762" width="17.7109375" style="26" customWidth="1"/>
    <col min="10763" max="11009" width="11.42578125" style="26"/>
    <col min="11010" max="11010" width="35.28515625" style="26" customWidth="1"/>
    <col min="11011" max="11011" width="17.7109375" style="26" customWidth="1"/>
    <col min="11012" max="11012" width="2.85546875" style="26" customWidth="1"/>
    <col min="11013" max="11014" width="3.28515625" style="26" bestFit="1" customWidth="1"/>
    <col min="11015" max="11015" width="16.85546875" style="26" customWidth="1"/>
    <col min="11016" max="11016" width="17.5703125" style="26" customWidth="1"/>
    <col min="11017" max="11017" width="13.140625" style="26" customWidth="1"/>
    <col min="11018" max="11018" width="17.7109375" style="26" customWidth="1"/>
    <col min="11019" max="11265" width="11.42578125" style="26"/>
    <col min="11266" max="11266" width="35.28515625" style="26" customWidth="1"/>
    <col min="11267" max="11267" width="17.7109375" style="26" customWidth="1"/>
    <col min="11268" max="11268" width="2.85546875" style="26" customWidth="1"/>
    <col min="11269" max="11270" width="3.28515625" style="26" bestFit="1" customWidth="1"/>
    <col min="11271" max="11271" width="16.85546875" style="26" customWidth="1"/>
    <col min="11272" max="11272" width="17.5703125" style="26" customWidth="1"/>
    <col min="11273" max="11273" width="13.140625" style="26" customWidth="1"/>
    <col min="11274" max="11274" width="17.7109375" style="26" customWidth="1"/>
    <col min="11275" max="11521" width="11.42578125" style="26"/>
    <col min="11522" max="11522" width="35.28515625" style="26" customWidth="1"/>
    <col min="11523" max="11523" width="17.7109375" style="26" customWidth="1"/>
    <col min="11524" max="11524" width="2.85546875" style="26" customWidth="1"/>
    <col min="11525" max="11526" width="3.28515625" style="26" bestFit="1" customWidth="1"/>
    <col min="11527" max="11527" width="16.85546875" style="26" customWidth="1"/>
    <col min="11528" max="11528" width="17.5703125" style="26" customWidth="1"/>
    <col min="11529" max="11529" width="13.140625" style="26" customWidth="1"/>
    <col min="11530" max="11530" width="17.7109375" style="26" customWidth="1"/>
    <col min="11531" max="11777" width="11.42578125" style="26"/>
    <col min="11778" max="11778" width="35.28515625" style="26" customWidth="1"/>
    <col min="11779" max="11779" width="17.7109375" style="26" customWidth="1"/>
    <col min="11780" max="11780" width="2.85546875" style="26" customWidth="1"/>
    <col min="11781" max="11782" width="3.28515625" style="26" bestFit="1" customWidth="1"/>
    <col min="11783" max="11783" width="16.85546875" style="26" customWidth="1"/>
    <col min="11784" max="11784" width="17.5703125" style="26" customWidth="1"/>
    <col min="11785" max="11785" width="13.140625" style="26" customWidth="1"/>
    <col min="11786" max="11786" width="17.7109375" style="26" customWidth="1"/>
    <col min="11787" max="12033" width="11.42578125" style="26"/>
    <col min="12034" max="12034" width="35.28515625" style="26" customWidth="1"/>
    <col min="12035" max="12035" width="17.7109375" style="26" customWidth="1"/>
    <col min="12036" max="12036" width="2.85546875" style="26" customWidth="1"/>
    <col min="12037" max="12038" width="3.28515625" style="26" bestFit="1" customWidth="1"/>
    <col min="12039" max="12039" width="16.85546875" style="26" customWidth="1"/>
    <col min="12040" max="12040" width="17.5703125" style="26" customWidth="1"/>
    <col min="12041" max="12041" width="13.140625" style="26" customWidth="1"/>
    <col min="12042" max="12042" width="17.7109375" style="26" customWidth="1"/>
    <col min="12043" max="12289" width="11.42578125" style="26"/>
    <col min="12290" max="12290" width="35.28515625" style="26" customWidth="1"/>
    <col min="12291" max="12291" width="17.7109375" style="26" customWidth="1"/>
    <col min="12292" max="12292" width="2.85546875" style="26" customWidth="1"/>
    <col min="12293" max="12294" width="3.28515625" style="26" bestFit="1" customWidth="1"/>
    <col min="12295" max="12295" width="16.85546875" style="26" customWidth="1"/>
    <col min="12296" max="12296" width="17.5703125" style="26" customWidth="1"/>
    <col min="12297" max="12297" width="13.140625" style="26" customWidth="1"/>
    <col min="12298" max="12298" width="17.7109375" style="26" customWidth="1"/>
    <col min="12299" max="12545" width="11.42578125" style="26"/>
    <col min="12546" max="12546" width="35.28515625" style="26" customWidth="1"/>
    <col min="12547" max="12547" width="17.7109375" style="26" customWidth="1"/>
    <col min="12548" max="12548" width="2.85546875" style="26" customWidth="1"/>
    <col min="12549" max="12550" width="3.28515625" style="26" bestFit="1" customWidth="1"/>
    <col min="12551" max="12551" width="16.85546875" style="26" customWidth="1"/>
    <col min="12552" max="12552" width="17.5703125" style="26" customWidth="1"/>
    <col min="12553" max="12553" width="13.140625" style="26" customWidth="1"/>
    <col min="12554" max="12554" width="17.7109375" style="26" customWidth="1"/>
    <col min="12555" max="12801" width="11.42578125" style="26"/>
    <col min="12802" max="12802" width="35.28515625" style="26" customWidth="1"/>
    <col min="12803" max="12803" width="17.7109375" style="26" customWidth="1"/>
    <col min="12804" max="12804" width="2.85546875" style="26" customWidth="1"/>
    <col min="12805" max="12806" width="3.28515625" style="26" bestFit="1" customWidth="1"/>
    <col min="12807" max="12807" width="16.85546875" style="26" customWidth="1"/>
    <col min="12808" max="12808" width="17.5703125" style="26" customWidth="1"/>
    <col min="12809" max="12809" width="13.140625" style="26" customWidth="1"/>
    <col min="12810" max="12810" width="17.7109375" style="26" customWidth="1"/>
    <col min="12811" max="13057" width="11.42578125" style="26"/>
    <col min="13058" max="13058" width="35.28515625" style="26" customWidth="1"/>
    <col min="13059" max="13059" width="17.7109375" style="26" customWidth="1"/>
    <col min="13060" max="13060" width="2.85546875" style="26" customWidth="1"/>
    <col min="13061" max="13062" width="3.28515625" style="26" bestFit="1" customWidth="1"/>
    <col min="13063" max="13063" width="16.85546875" style="26" customWidth="1"/>
    <col min="13064" max="13064" width="17.5703125" style="26" customWidth="1"/>
    <col min="13065" max="13065" width="13.140625" style="26" customWidth="1"/>
    <col min="13066" max="13066" width="17.7109375" style="26" customWidth="1"/>
    <col min="13067" max="13313" width="11.42578125" style="26"/>
    <col min="13314" max="13314" width="35.28515625" style="26" customWidth="1"/>
    <col min="13315" max="13315" width="17.7109375" style="26" customWidth="1"/>
    <col min="13316" max="13316" width="2.85546875" style="26" customWidth="1"/>
    <col min="13317" max="13318" width="3.28515625" style="26" bestFit="1" customWidth="1"/>
    <col min="13319" max="13319" width="16.85546875" style="26" customWidth="1"/>
    <col min="13320" max="13320" width="17.5703125" style="26" customWidth="1"/>
    <col min="13321" max="13321" width="13.140625" style="26" customWidth="1"/>
    <col min="13322" max="13322" width="17.7109375" style="26" customWidth="1"/>
    <col min="13323" max="13569" width="11.42578125" style="26"/>
    <col min="13570" max="13570" width="35.28515625" style="26" customWidth="1"/>
    <col min="13571" max="13571" width="17.7109375" style="26" customWidth="1"/>
    <col min="13572" max="13572" width="2.85546875" style="26" customWidth="1"/>
    <col min="13573" max="13574" width="3.28515625" style="26" bestFit="1" customWidth="1"/>
    <col min="13575" max="13575" width="16.85546875" style="26" customWidth="1"/>
    <col min="13576" max="13576" width="17.5703125" style="26" customWidth="1"/>
    <col min="13577" max="13577" width="13.140625" style="26" customWidth="1"/>
    <col min="13578" max="13578" width="17.7109375" style="26" customWidth="1"/>
    <col min="13579" max="13825" width="11.42578125" style="26"/>
    <col min="13826" max="13826" width="35.28515625" style="26" customWidth="1"/>
    <col min="13827" max="13827" width="17.7109375" style="26" customWidth="1"/>
    <col min="13828" max="13828" width="2.85546875" style="26" customWidth="1"/>
    <col min="13829" max="13830" width="3.28515625" style="26" bestFit="1" customWidth="1"/>
    <col min="13831" max="13831" width="16.85546875" style="26" customWidth="1"/>
    <col min="13832" max="13832" width="17.5703125" style="26" customWidth="1"/>
    <col min="13833" max="13833" width="13.140625" style="26" customWidth="1"/>
    <col min="13834" max="13834" width="17.7109375" style="26" customWidth="1"/>
    <col min="13835" max="14081" width="11.42578125" style="26"/>
    <col min="14082" max="14082" width="35.28515625" style="26" customWidth="1"/>
    <col min="14083" max="14083" width="17.7109375" style="26" customWidth="1"/>
    <col min="14084" max="14084" width="2.85546875" style="26" customWidth="1"/>
    <col min="14085" max="14086" width="3.28515625" style="26" bestFit="1" customWidth="1"/>
    <col min="14087" max="14087" width="16.85546875" style="26" customWidth="1"/>
    <col min="14088" max="14088" width="17.5703125" style="26" customWidth="1"/>
    <col min="14089" max="14089" width="13.140625" style="26" customWidth="1"/>
    <col min="14090" max="14090" width="17.7109375" style="26" customWidth="1"/>
    <col min="14091" max="14337" width="11.42578125" style="26"/>
    <col min="14338" max="14338" width="35.28515625" style="26" customWidth="1"/>
    <col min="14339" max="14339" width="17.7109375" style="26" customWidth="1"/>
    <col min="14340" max="14340" width="2.85546875" style="26" customWidth="1"/>
    <col min="14341" max="14342" width="3.28515625" style="26" bestFit="1" customWidth="1"/>
    <col min="14343" max="14343" width="16.85546875" style="26" customWidth="1"/>
    <col min="14344" max="14344" width="17.5703125" style="26" customWidth="1"/>
    <col min="14345" max="14345" width="13.140625" style="26" customWidth="1"/>
    <col min="14346" max="14346" width="17.7109375" style="26" customWidth="1"/>
    <col min="14347" max="14593" width="11.42578125" style="26"/>
    <col min="14594" max="14594" width="35.28515625" style="26" customWidth="1"/>
    <col min="14595" max="14595" width="17.7109375" style="26" customWidth="1"/>
    <col min="14596" max="14596" width="2.85546875" style="26" customWidth="1"/>
    <col min="14597" max="14598" width="3.28515625" style="26" bestFit="1" customWidth="1"/>
    <col min="14599" max="14599" width="16.85546875" style="26" customWidth="1"/>
    <col min="14600" max="14600" width="17.5703125" style="26" customWidth="1"/>
    <col min="14601" max="14601" width="13.140625" style="26" customWidth="1"/>
    <col min="14602" max="14602" width="17.7109375" style="26" customWidth="1"/>
    <col min="14603" max="14849" width="11.42578125" style="26"/>
    <col min="14850" max="14850" width="35.28515625" style="26" customWidth="1"/>
    <col min="14851" max="14851" width="17.7109375" style="26" customWidth="1"/>
    <col min="14852" max="14852" width="2.85546875" style="26" customWidth="1"/>
    <col min="14853" max="14854" width="3.28515625" style="26" bestFit="1" customWidth="1"/>
    <col min="14855" max="14855" width="16.85546875" style="26" customWidth="1"/>
    <col min="14856" max="14856" width="17.5703125" style="26" customWidth="1"/>
    <col min="14857" max="14857" width="13.140625" style="26" customWidth="1"/>
    <col min="14858" max="14858" width="17.7109375" style="26" customWidth="1"/>
    <col min="14859" max="15105" width="11.42578125" style="26"/>
    <col min="15106" max="15106" width="35.28515625" style="26" customWidth="1"/>
    <col min="15107" max="15107" width="17.7109375" style="26" customWidth="1"/>
    <col min="15108" max="15108" width="2.85546875" style="26" customWidth="1"/>
    <col min="15109" max="15110" width="3.28515625" style="26" bestFit="1" customWidth="1"/>
    <col min="15111" max="15111" width="16.85546875" style="26" customWidth="1"/>
    <col min="15112" max="15112" width="17.5703125" style="26" customWidth="1"/>
    <col min="15113" max="15113" width="13.140625" style="26" customWidth="1"/>
    <col min="15114" max="15114" width="17.7109375" style="26" customWidth="1"/>
    <col min="15115" max="15361" width="11.42578125" style="26"/>
    <col min="15362" max="15362" width="35.28515625" style="26" customWidth="1"/>
    <col min="15363" max="15363" width="17.7109375" style="26" customWidth="1"/>
    <col min="15364" max="15364" width="2.85546875" style="26" customWidth="1"/>
    <col min="15365" max="15366" width="3.28515625" style="26" bestFit="1" customWidth="1"/>
    <col min="15367" max="15367" width="16.85546875" style="26" customWidth="1"/>
    <col min="15368" max="15368" width="17.5703125" style="26" customWidth="1"/>
    <col min="15369" max="15369" width="13.140625" style="26" customWidth="1"/>
    <col min="15370" max="15370" width="17.7109375" style="26" customWidth="1"/>
    <col min="15371" max="15617" width="11.42578125" style="26"/>
    <col min="15618" max="15618" width="35.28515625" style="26" customWidth="1"/>
    <col min="15619" max="15619" width="17.7109375" style="26" customWidth="1"/>
    <col min="15620" max="15620" width="2.85546875" style="26" customWidth="1"/>
    <col min="15621" max="15622" width="3.28515625" style="26" bestFit="1" customWidth="1"/>
    <col min="15623" max="15623" width="16.85546875" style="26" customWidth="1"/>
    <col min="15624" max="15624" width="17.5703125" style="26" customWidth="1"/>
    <col min="15625" max="15625" width="13.140625" style="26" customWidth="1"/>
    <col min="15626" max="15626" width="17.7109375" style="26" customWidth="1"/>
    <col min="15627" max="15873" width="11.42578125" style="26"/>
    <col min="15874" max="15874" width="35.28515625" style="26" customWidth="1"/>
    <col min="15875" max="15875" width="17.7109375" style="26" customWidth="1"/>
    <col min="15876" max="15876" width="2.85546875" style="26" customWidth="1"/>
    <col min="15877" max="15878" width="3.28515625" style="26" bestFit="1" customWidth="1"/>
    <col min="15879" max="15879" width="16.85546875" style="26" customWidth="1"/>
    <col min="15880" max="15880" width="17.5703125" style="26" customWidth="1"/>
    <col min="15881" max="15881" width="13.140625" style="26" customWidth="1"/>
    <col min="15882" max="15882" width="17.7109375" style="26" customWidth="1"/>
    <col min="15883" max="16129" width="11.42578125" style="26"/>
    <col min="16130" max="16130" width="35.28515625" style="26" customWidth="1"/>
    <col min="16131" max="16131" width="17.7109375" style="26" customWidth="1"/>
    <col min="16132" max="16132" width="2.85546875" style="26" customWidth="1"/>
    <col min="16133" max="16134" width="3.28515625" style="26" bestFit="1" customWidth="1"/>
    <col min="16135" max="16135" width="16.85546875" style="26" customWidth="1"/>
    <col min="16136" max="16136" width="17.5703125" style="26" customWidth="1"/>
    <col min="16137" max="16137" width="13.140625" style="26" customWidth="1"/>
    <col min="16138" max="16138" width="17.7109375" style="26" customWidth="1"/>
    <col min="16139" max="16384" width="11.42578125" style="26"/>
  </cols>
  <sheetData>
    <row r="1" spans="1:11" ht="15.75" x14ac:dyDescent="0.25">
      <c r="A1" s="178"/>
      <c r="B1" s="178"/>
      <c r="C1" s="178"/>
      <c r="D1" s="178"/>
      <c r="E1" s="178"/>
      <c r="F1" s="178"/>
      <c r="G1" s="178"/>
      <c r="H1" s="178"/>
      <c r="I1" s="178"/>
      <c r="J1" s="178"/>
    </row>
    <row r="2" spans="1:11" x14ac:dyDescent="0.2">
      <c r="A2" s="179" t="str">
        <f>P_TITFIL</f>
        <v>Unidad Ejecutora: Gestión Informática</v>
      </c>
      <c r="B2" s="179"/>
      <c r="C2" s="179"/>
      <c r="D2" s="179"/>
      <c r="E2" s="179"/>
      <c r="F2" s="179"/>
      <c r="G2" s="179"/>
      <c r="H2" s="179"/>
      <c r="I2" s="179"/>
      <c r="J2" s="179"/>
    </row>
    <row r="3" spans="1:11" x14ac:dyDescent="0.2">
      <c r="A3" s="27"/>
      <c r="B3" s="27"/>
      <c r="C3" s="27"/>
      <c r="D3" s="27"/>
      <c r="E3" s="27"/>
      <c r="F3" s="27"/>
      <c r="G3" s="27"/>
      <c r="H3" s="27"/>
      <c r="I3" s="27"/>
      <c r="J3" s="28"/>
    </row>
    <row r="4" spans="1:11" ht="18" x14ac:dyDescent="0.25">
      <c r="A4" s="180" t="s">
        <v>60</v>
      </c>
      <c r="B4" s="180"/>
      <c r="C4" s="180"/>
      <c r="D4" s="181"/>
      <c r="E4" s="181"/>
      <c r="F4" s="181"/>
      <c r="G4" s="181"/>
      <c r="H4" s="181"/>
      <c r="I4" s="181"/>
      <c r="J4" s="181"/>
    </row>
    <row r="5" spans="1:11" ht="8.25" customHeight="1" x14ac:dyDescent="0.2">
      <c r="A5" s="27"/>
      <c r="B5" s="27"/>
      <c r="C5" s="27"/>
      <c r="D5" s="27"/>
      <c r="E5" s="27"/>
      <c r="F5" s="29"/>
      <c r="G5" s="27"/>
      <c r="H5" s="27"/>
      <c r="I5" s="27"/>
      <c r="J5" s="28"/>
    </row>
    <row r="6" spans="1:11" ht="82.5" x14ac:dyDescent="0.2">
      <c r="A6" s="30" t="s">
        <v>61</v>
      </c>
      <c r="B6" s="30"/>
      <c r="C6" s="30"/>
      <c r="D6" s="31" t="s">
        <v>62</v>
      </c>
      <c r="E6" s="31" t="s">
        <v>63</v>
      </c>
      <c r="F6" s="31" t="s">
        <v>64</v>
      </c>
      <c r="G6" s="32" t="s">
        <v>65</v>
      </c>
      <c r="H6" s="32" t="s">
        <v>66</v>
      </c>
      <c r="I6" s="32" t="s">
        <v>67</v>
      </c>
      <c r="J6" s="32" t="s">
        <v>68</v>
      </c>
      <c r="K6" s="58" t="s">
        <v>106</v>
      </c>
    </row>
    <row r="7" spans="1:11" x14ac:dyDescent="0.2">
      <c r="A7" s="48" t="s">
        <v>75</v>
      </c>
      <c r="B7" s="48"/>
      <c r="C7" s="49" t="s">
        <v>93</v>
      </c>
      <c r="D7" s="50" t="s">
        <v>71</v>
      </c>
      <c r="E7" s="50" t="s">
        <v>72</v>
      </c>
      <c r="F7" s="50" t="s">
        <v>77</v>
      </c>
      <c r="G7" s="51">
        <v>1000000</v>
      </c>
      <c r="H7" s="51">
        <v>0</v>
      </c>
      <c r="I7" s="51">
        <v>0</v>
      </c>
      <c r="J7" s="51">
        <f>G7-H7-I7</f>
        <v>1000000</v>
      </c>
      <c r="K7" s="60">
        <v>1000000</v>
      </c>
    </row>
    <row r="8" spans="1:11" hidden="1" x14ac:dyDescent="0.2">
      <c r="A8" s="42" t="s">
        <v>86</v>
      </c>
      <c r="B8" s="42"/>
      <c r="C8" s="34" t="s">
        <v>93</v>
      </c>
      <c r="D8" s="35" t="s">
        <v>71</v>
      </c>
      <c r="E8" s="35" t="s">
        <v>85</v>
      </c>
      <c r="F8" s="35" t="s">
        <v>85</v>
      </c>
      <c r="G8" s="36">
        <v>500000</v>
      </c>
      <c r="H8" s="36">
        <v>0</v>
      </c>
      <c r="I8" s="36">
        <v>0</v>
      </c>
      <c r="J8" s="36">
        <f>G8-H8-I8</f>
        <v>500000</v>
      </c>
      <c r="K8" s="59"/>
    </row>
    <row r="9" spans="1:11" x14ac:dyDescent="0.2">
      <c r="A9" s="48" t="s">
        <v>87</v>
      </c>
      <c r="B9" s="48"/>
      <c r="C9" s="49" t="s">
        <v>93</v>
      </c>
      <c r="D9" s="50" t="s">
        <v>88</v>
      </c>
      <c r="E9" s="50" t="s">
        <v>72</v>
      </c>
      <c r="F9" s="50" t="s">
        <v>81</v>
      </c>
      <c r="G9" s="51">
        <v>150000</v>
      </c>
      <c r="H9" s="51">
        <v>0</v>
      </c>
      <c r="I9" s="51">
        <v>0</v>
      </c>
      <c r="J9" s="51">
        <f>G9-H9-I9</f>
        <v>150000</v>
      </c>
      <c r="K9" s="61">
        <v>150000</v>
      </c>
    </row>
    <row r="10" spans="1:11" hidden="1" x14ac:dyDescent="0.2">
      <c r="A10" s="42" t="s">
        <v>91</v>
      </c>
      <c r="B10" s="42"/>
      <c r="C10" s="34" t="s">
        <v>93</v>
      </c>
      <c r="D10" s="35" t="s">
        <v>90</v>
      </c>
      <c r="E10" s="35" t="s">
        <v>79</v>
      </c>
      <c r="F10" s="35" t="s">
        <v>73</v>
      </c>
      <c r="G10" s="36">
        <f>5000000-5000000</f>
        <v>0</v>
      </c>
      <c r="H10" s="36">
        <v>0</v>
      </c>
      <c r="I10" s="36">
        <f>1807342.2-1807342.2</f>
        <v>0</v>
      </c>
      <c r="J10" s="36">
        <f>G10-H10-I10</f>
        <v>0</v>
      </c>
      <c r="K10" s="59"/>
    </row>
    <row r="11" spans="1:11" ht="51" hidden="1" x14ac:dyDescent="0.2">
      <c r="A11" s="43" t="s">
        <v>94</v>
      </c>
      <c r="B11" s="43" t="s">
        <v>31</v>
      </c>
      <c r="C11" s="37"/>
      <c r="D11" s="38"/>
      <c r="E11" s="39"/>
      <c r="F11" s="38"/>
      <c r="G11" s="40">
        <f>SUM(G7:G10)</f>
        <v>1650000</v>
      </c>
      <c r="H11" s="40">
        <f t="shared" ref="H11:J11" si="0">SUM(H7:H10)</f>
        <v>0</v>
      </c>
      <c r="I11" s="40">
        <f t="shared" si="0"/>
        <v>0</v>
      </c>
      <c r="J11" s="40">
        <f t="shared" si="0"/>
        <v>1650000</v>
      </c>
      <c r="K11" s="59"/>
    </row>
    <row r="12" spans="1:11" x14ac:dyDescent="0.2">
      <c r="A12" s="48" t="s">
        <v>75</v>
      </c>
      <c r="B12" s="48"/>
      <c r="C12" s="49" t="s">
        <v>76</v>
      </c>
      <c r="D12" s="50" t="s">
        <v>71</v>
      </c>
      <c r="E12" s="50" t="s">
        <v>72</v>
      </c>
      <c r="F12" s="50" t="s">
        <v>77</v>
      </c>
      <c r="G12" s="51">
        <f>7000000-5000000</f>
        <v>2000000</v>
      </c>
      <c r="H12" s="51">
        <v>2000000</v>
      </c>
      <c r="I12" s="51">
        <v>0</v>
      </c>
      <c r="J12" s="51">
        <f t="shared" ref="J12:J19" si="1">G12-H12-I12</f>
        <v>0</v>
      </c>
      <c r="K12" s="62">
        <v>-5000000</v>
      </c>
    </row>
    <row r="13" spans="1:11" hidden="1" x14ac:dyDescent="0.2">
      <c r="A13" s="42" t="s">
        <v>78</v>
      </c>
      <c r="B13" s="42"/>
      <c r="C13" s="34" t="s">
        <v>76</v>
      </c>
      <c r="D13" s="35" t="s">
        <v>71</v>
      </c>
      <c r="E13" s="35" t="s">
        <v>73</v>
      </c>
      <c r="F13" s="35" t="s">
        <v>79</v>
      </c>
      <c r="G13" s="36">
        <v>80000</v>
      </c>
      <c r="H13" s="36">
        <v>0</v>
      </c>
      <c r="I13" s="36">
        <v>0</v>
      </c>
      <c r="J13" s="36">
        <f t="shared" si="1"/>
        <v>80000</v>
      </c>
      <c r="K13" s="59"/>
    </row>
    <row r="14" spans="1:11" hidden="1" x14ac:dyDescent="0.2">
      <c r="A14" s="42" t="s">
        <v>80</v>
      </c>
      <c r="B14" s="42"/>
      <c r="C14" s="34" t="s">
        <v>76</v>
      </c>
      <c r="D14" s="35" t="s">
        <v>71</v>
      </c>
      <c r="E14" s="35" t="s">
        <v>73</v>
      </c>
      <c r="F14" s="35" t="s">
        <v>81</v>
      </c>
      <c r="G14" s="36">
        <v>75000</v>
      </c>
      <c r="H14" s="36">
        <v>0</v>
      </c>
      <c r="I14" s="36">
        <v>0</v>
      </c>
      <c r="J14" s="36">
        <f t="shared" si="1"/>
        <v>75000</v>
      </c>
      <c r="K14" s="59"/>
    </row>
    <row r="15" spans="1:11" hidden="1" x14ac:dyDescent="0.2">
      <c r="A15" s="42" t="s">
        <v>82</v>
      </c>
      <c r="B15" s="42"/>
      <c r="C15" s="34" t="s">
        <v>76</v>
      </c>
      <c r="D15" s="35" t="s">
        <v>71</v>
      </c>
      <c r="E15" s="35" t="s">
        <v>83</v>
      </c>
      <c r="F15" s="35" t="s">
        <v>81</v>
      </c>
      <c r="G15" s="36">
        <v>250000</v>
      </c>
      <c r="H15" s="36">
        <v>0</v>
      </c>
      <c r="I15" s="36">
        <v>0</v>
      </c>
      <c r="J15" s="36">
        <f t="shared" si="1"/>
        <v>250000</v>
      </c>
      <c r="K15" s="59"/>
    </row>
    <row r="16" spans="1:11" hidden="1" x14ac:dyDescent="0.2">
      <c r="A16" s="42" t="s">
        <v>84</v>
      </c>
      <c r="B16" s="42"/>
      <c r="C16" s="34" t="s">
        <v>76</v>
      </c>
      <c r="D16" s="35" t="s">
        <v>71</v>
      </c>
      <c r="E16" s="35" t="s">
        <v>85</v>
      </c>
      <c r="F16" s="35" t="s">
        <v>79</v>
      </c>
      <c r="G16" s="36">
        <v>250000</v>
      </c>
      <c r="H16" s="36">
        <v>0</v>
      </c>
      <c r="I16" s="36">
        <v>0</v>
      </c>
      <c r="J16" s="36">
        <f t="shared" si="1"/>
        <v>250000</v>
      </c>
      <c r="K16" s="59"/>
    </row>
    <row r="17" spans="1:11" hidden="1" x14ac:dyDescent="0.2">
      <c r="A17" s="42" t="s">
        <v>86</v>
      </c>
      <c r="B17" s="42"/>
      <c r="C17" s="34" t="s">
        <v>76</v>
      </c>
      <c r="D17" s="35" t="s">
        <v>71</v>
      </c>
      <c r="E17" s="35" t="s">
        <v>85</v>
      </c>
      <c r="F17" s="35" t="s">
        <v>85</v>
      </c>
      <c r="G17" s="36">
        <v>500000</v>
      </c>
      <c r="H17" s="36">
        <v>0</v>
      </c>
      <c r="I17" s="36">
        <v>0</v>
      </c>
      <c r="J17" s="36">
        <f t="shared" si="1"/>
        <v>500000</v>
      </c>
      <c r="K17" s="59"/>
    </row>
    <row r="18" spans="1:11" hidden="1" x14ac:dyDescent="0.2">
      <c r="A18" s="42" t="s">
        <v>87</v>
      </c>
      <c r="B18" s="42"/>
      <c r="C18" s="34" t="s">
        <v>76</v>
      </c>
      <c r="D18" s="35" t="s">
        <v>88</v>
      </c>
      <c r="E18" s="35" t="s">
        <v>72</v>
      </c>
      <c r="F18" s="35" t="s">
        <v>81</v>
      </c>
      <c r="G18" s="36">
        <v>150000</v>
      </c>
      <c r="H18" s="36">
        <v>102817.37</v>
      </c>
      <c r="I18" s="36">
        <v>0</v>
      </c>
      <c r="J18" s="36">
        <f t="shared" si="1"/>
        <v>47182.630000000005</v>
      </c>
      <c r="K18" s="59"/>
    </row>
    <row r="19" spans="1:11" hidden="1" x14ac:dyDescent="0.2">
      <c r="A19" s="42" t="s">
        <v>89</v>
      </c>
      <c r="B19" s="42"/>
      <c r="C19" s="34" t="s">
        <v>76</v>
      </c>
      <c r="D19" s="35" t="s">
        <v>90</v>
      </c>
      <c r="E19" s="35" t="s">
        <v>79</v>
      </c>
      <c r="F19" s="35" t="s">
        <v>72</v>
      </c>
      <c r="G19" s="36">
        <v>150000</v>
      </c>
      <c r="H19" s="36">
        <v>0</v>
      </c>
      <c r="I19" s="36">
        <v>0</v>
      </c>
      <c r="J19" s="36">
        <f t="shared" si="1"/>
        <v>150000</v>
      </c>
      <c r="K19" s="59"/>
    </row>
    <row r="20" spans="1:11" hidden="1" x14ac:dyDescent="0.2">
      <c r="A20" s="42" t="s">
        <v>91</v>
      </c>
      <c r="B20" s="42"/>
      <c r="C20" s="34" t="s">
        <v>76</v>
      </c>
      <c r="D20" s="35" t="s">
        <v>90</v>
      </c>
      <c r="E20" s="35" t="s">
        <v>79</v>
      </c>
      <c r="F20" s="35" t="s">
        <v>73</v>
      </c>
      <c r="G20" s="36">
        <v>5000000</v>
      </c>
      <c r="H20" s="36">
        <v>0</v>
      </c>
      <c r="I20" s="36">
        <v>1807342.2</v>
      </c>
      <c r="J20" s="36">
        <f>G20-H20-I20</f>
        <v>3192657.8</v>
      </c>
      <c r="K20" s="59"/>
    </row>
    <row r="21" spans="1:11" ht="63.75" hidden="1" x14ac:dyDescent="0.2">
      <c r="A21" s="43" t="s">
        <v>92</v>
      </c>
      <c r="B21" s="43" t="s">
        <v>37</v>
      </c>
      <c r="C21" s="37"/>
      <c r="D21" s="38"/>
      <c r="E21" s="39"/>
      <c r="F21" s="38"/>
      <c r="G21" s="40">
        <f>SUM(G12:G20)</f>
        <v>8455000</v>
      </c>
      <c r="H21" s="40">
        <f t="shared" ref="H21:J21" si="2">SUM(H12:H20)</f>
        <v>2102817.37</v>
      </c>
      <c r="I21" s="40">
        <f t="shared" si="2"/>
        <v>1807342.2</v>
      </c>
      <c r="J21" s="40">
        <f t="shared" si="2"/>
        <v>4544840.43</v>
      </c>
      <c r="K21" s="59"/>
    </row>
    <row r="22" spans="1:11" hidden="1" x14ac:dyDescent="0.2">
      <c r="A22" s="42" t="s">
        <v>75</v>
      </c>
      <c r="B22" s="42"/>
      <c r="C22" s="41" t="s">
        <v>95</v>
      </c>
      <c r="D22" s="35" t="s">
        <v>71</v>
      </c>
      <c r="E22" s="35" t="s">
        <v>72</v>
      </c>
      <c r="F22" s="35" t="s">
        <v>77</v>
      </c>
      <c r="G22" s="36">
        <f>4900600-1900000</f>
        <v>3000600</v>
      </c>
      <c r="H22" s="36">
        <v>434108</v>
      </c>
      <c r="I22" s="36">
        <v>2500000</v>
      </c>
      <c r="J22" s="36">
        <f>G22-H22-I22</f>
        <v>66492</v>
      </c>
      <c r="K22" s="59"/>
    </row>
    <row r="23" spans="1:11" hidden="1" x14ac:dyDescent="0.2">
      <c r="A23" s="42" t="s">
        <v>78</v>
      </c>
      <c r="B23" s="42"/>
      <c r="C23" s="41" t="s">
        <v>95</v>
      </c>
      <c r="D23" s="35" t="s">
        <v>71</v>
      </c>
      <c r="E23" s="35" t="s">
        <v>73</v>
      </c>
      <c r="F23" s="35" t="s">
        <v>79</v>
      </c>
      <c r="G23" s="36">
        <v>50000</v>
      </c>
      <c r="H23" s="36">
        <v>0</v>
      </c>
      <c r="I23" s="36">
        <v>0</v>
      </c>
      <c r="J23" s="36">
        <f>G23-H23-I23</f>
        <v>50000</v>
      </c>
      <c r="K23" s="59"/>
    </row>
    <row r="24" spans="1:11" hidden="1" x14ac:dyDescent="0.2">
      <c r="A24" s="42" t="s">
        <v>80</v>
      </c>
      <c r="B24" s="42"/>
      <c r="C24" s="41" t="s">
        <v>95</v>
      </c>
      <c r="D24" s="35" t="s">
        <v>71</v>
      </c>
      <c r="E24" s="35" t="s">
        <v>73</v>
      </c>
      <c r="F24" s="35" t="s">
        <v>81</v>
      </c>
      <c r="G24" s="36">
        <f>48000</f>
        <v>48000</v>
      </c>
      <c r="H24" s="36">
        <v>0</v>
      </c>
      <c r="I24" s="36">
        <v>0</v>
      </c>
      <c r="J24" s="36">
        <f>G24-H24-I24</f>
        <v>48000</v>
      </c>
      <c r="K24" s="59"/>
    </row>
    <row r="25" spans="1:11" hidden="1" x14ac:dyDescent="0.2">
      <c r="A25" s="42" t="s">
        <v>84</v>
      </c>
      <c r="B25" s="42"/>
      <c r="C25" s="41" t="s">
        <v>95</v>
      </c>
      <c r="D25" s="35" t="s">
        <v>71</v>
      </c>
      <c r="E25" s="35" t="s">
        <v>85</v>
      </c>
      <c r="F25" s="35" t="s">
        <v>79</v>
      </c>
      <c r="G25" s="36">
        <v>125000</v>
      </c>
      <c r="H25" s="36">
        <v>0</v>
      </c>
      <c r="I25" s="36">
        <v>0</v>
      </c>
      <c r="J25" s="36">
        <f>G25-H25-I25</f>
        <v>125000</v>
      </c>
      <c r="K25" s="59"/>
    </row>
    <row r="26" spans="1:11" hidden="1" x14ac:dyDescent="0.2">
      <c r="A26" s="42" t="s">
        <v>86</v>
      </c>
      <c r="B26" s="42"/>
      <c r="C26" s="41" t="s">
        <v>95</v>
      </c>
      <c r="D26" s="35" t="s">
        <v>71</v>
      </c>
      <c r="E26" s="35" t="s">
        <v>85</v>
      </c>
      <c r="F26" s="35" t="s">
        <v>85</v>
      </c>
      <c r="G26" s="36">
        <v>1000000</v>
      </c>
      <c r="H26" s="36">
        <v>145000</v>
      </c>
      <c r="I26" s="36">
        <v>0</v>
      </c>
      <c r="J26" s="36">
        <f>G26-H26-I26</f>
        <v>855000</v>
      </c>
      <c r="K26" s="59"/>
    </row>
    <row r="27" spans="1:11" ht="51" hidden="1" x14ac:dyDescent="0.2">
      <c r="A27" s="43" t="s">
        <v>96</v>
      </c>
      <c r="B27" s="43" t="s">
        <v>105</v>
      </c>
      <c r="C27" s="37"/>
      <c r="D27" s="38"/>
      <c r="E27" s="39"/>
      <c r="F27" s="38"/>
      <c r="G27" s="40">
        <f>SUM(G22:G26)</f>
        <v>4223600</v>
      </c>
      <c r="H27" s="40">
        <f t="shared" ref="H27:J27" si="3">SUM(H22:H26)</f>
        <v>579108</v>
      </c>
      <c r="I27" s="40">
        <f t="shared" si="3"/>
        <v>2500000</v>
      </c>
      <c r="J27" s="40">
        <f t="shared" si="3"/>
        <v>1144492</v>
      </c>
      <c r="K27" s="59"/>
    </row>
    <row r="28" spans="1:11" x14ac:dyDescent="0.2">
      <c r="A28" s="48" t="s">
        <v>75</v>
      </c>
      <c r="B28" s="48"/>
      <c r="C28" s="49" t="s">
        <v>107</v>
      </c>
      <c r="D28" s="50" t="s">
        <v>71</v>
      </c>
      <c r="E28" s="50" t="s">
        <v>72</v>
      </c>
      <c r="F28" s="50" t="s">
        <v>77</v>
      </c>
      <c r="G28" s="51">
        <v>5000000</v>
      </c>
      <c r="H28" s="51">
        <v>0</v>
      </c>
      <c r="I28" s="51">
        <v>0</v>
      </c>
      <c r="J28" s="51">
        <f t="shared" ref="J28" si="4">G28-H28-I28</f>
        <v>5000000</v>
      </c>
      <c r="K28" s="62">
        <v>5000000</v>
      </c>
    </row>
    <row r="29" spans="1:11" hidden="1" x14ac:dyDescent="0.2">
      <c r="A29" s="48" t="s">
        <v>91</v>
      </c>
      <c r="B29" s="48"/>
      <c r="C29" s="49" t="s">
        <v>107</v>
      </c>
      <c r="D29" s="50" t="s">
        <v>90</v>
      </c>
      <c r="E29" s="50" t="s">
        <v>79</v>
      </c>
      <c r="F29" s="50" t="s">
        <v>73</v>
      </c>
      <c r="G29" s="51">
        <v>18000000</v>
      </c>
      <c r="H29" s="51">
        <v>0</v>
      </c>
      <c r="I29" s="51">
        <v>0</v>
      </c>
      <c r="J29" s="51">
        <v>18000000</v>
      </c>
      <c r="K29" s="59"/>
    </row>
    <row r="30" spans="1:11" ht="51" hidden="1" x14ac:dyDescent="0.2">
      <c r="A30" s="38"/>
      <c r="B30" s="53" t="s">
        <v>44</v>
      </c>
      <c r="C30" s="38"/>
      <c r="D30" s="38"/>
      <c r="E30" s="38"/>
      <c r="F30" s="38"/>
      <c r="G30" s="40">
        <f>SUM(G28:G29)</f>
        <v>23000000</v>
      </c>
      <c r="H30" s="40">
        <f t="shared" ref="H30:J30" si="5">SUM(H28:H29)</f>
        <v>0</v>
      </c>
      <c r="I30" s="40">
        <f t="shared" si="5"/>
        <v>0</v>
      </c>
      <c r="J30" s="40">
        <f t="shared" si="5"/>
        <v>23000000</v>
      </c>
      <c r="K30" s="59"/>
    </row>
    <row r="31" spans="1:11" x14ac:dyDescent="0.2">
      <c r="A31" s="48" t="s">
        <v>69</v>
      </c>
      <c r="B31" s="52"/>
      <c r="C31" s="49" t="s">
        <v>108</v>
      </c>
      <c r="D31" s="50" t="s">
        <v>71</v>
      </c>
      <c r="E31" s="50" t="s">
        <v>72</v>
      </c>
      <c r="F31" s="50" t="s">
        <v>73</v>
      </c>
      <c r="G31" s="51">
        <v>11000000</v>
      </c>
      <c r="H31" s="51">
        <v>0</v>
      </c>
      <c r="I31" s="51">
        <v>0</v>
      </c>
      <c r="J31" s="51">
        <f>G31-H31-I31</f>
        <v>11000000</v>
      </c>
      <c r="K31" s="63">
        <v>11000000</v>
      </c>
    </row>
    <row r="32" spans="1:11" x14ac:dyDescent="0.2">
      <c r="A32" s="48" t="s">
        <v>75</v>
      </c>
      <c r="B32" s="48"/>
      <c r="C32" s="49" t="s">
        <v>108</v>
      </c>
      <c r="D32" s="50" t="s">
        <v>71</v>
      </c>
      <c r="E32" s="50" t="s">
        <v>72</v>
      </c>
      <c r="F32" s="50" t="s">
        <v>77</v>
      </c>
      <c r="G32" s="51">
        <v>500000</v>
      </c>
      <c r="H32" s="51">
        <v>281469.2</v>
      </c>
      <c r="I32" s="51">
        <v>0</v>
      </c>
      <c r="J32" s="51">
        <f>G32-H32-I32</f>
        <v>218530.8</v>
      </c>
      <c r="K32" s="64">
        <v>500000</v>
      </c>
    </row>
    <row r="33" spans="1:11" ht="38.25" hidden="1" x14ac:dyDescent="0.2">
      <c r="A33" s="38"/>
      <c r="B33" s="53" t="s">
        <v>47</v>
      </c>
      <c r="C33" s="38"/>
      <c r="D33" s="38"/>
      <c r="E33" s="38"/>
      <c r="F33" s="38"/>
      <c r="G33" s="40">
        <f>SUM(G31:G32)</f>
        <v>11500000</v>
      </c>
      <c r="H33" s="40">
        <f t="shared" ref="H33:J33" si="6">SUM(H31:H32)</f>
        <v>281469.2</v>
      </c>
      <c r="I33" s="40">
        <f t="shared" si="6"/>
        <v>0</v>
      </c>
      <c r="J33" s="40">
        <f t="shared" si="6"/>
        <v>11218530.800000001</v>
      </c>
      <c r="K33" s="59"/>
    </row>
    <row r="34" spans="1:11" hidden="1" x14ac:dyDescent="0.2">
      <c r="A34" s="42" t="s">
        <v>75</v>
      </c>
      <c r="B34" s="42"/>
      <c r="C34" s="68" t="s">
        <v>70</v>
      </c>
      <c r="D34" s="35" t="s">
        <v>71</v>
      </c>
      <c r="E34" s="35" t="s">
        <v>72</v>
      </c>
      <c r="F34" s="35" t="s">
        <v>77</v>
      </c>
      <c r="G34" s="36">
        <v>1900000</v>
      </c>
      <c r="H34" s="36">
        <v>0</v>
      </c>
      <c r="I34" s="36">
        <v>0</v>
      </c>
      <c r="J34" s="36">
        <f>G34-H34-I34</f>
        <v>1900000</v>
      </c>
      <c r="K34" s="59"/>
    </row>
    <row r="35" spans="1:11" ht="38.25" hidden="1" x14ac:dyDescent="0.2">
      <c r="A35" s="38"/>
      <c r="B35" s="43" t="s">
        <v>50</v>
      </c>
      <c r="C35" s="38"/>
      <c r="D35" s="38"/>
      <c r="E35" s="38"/>
      <c r="F35" s="38"/>
      <c r="G35" s="40">
        <f>SUM(G34)</f>
        <v>1900000</v>
      </c>
      <c r="H35" s="40">
        <f t="shared" ref="H35:J35" si="7">SUM(H34)</f>
        <v>0</v>
      </c>
      <c r="I35" s="40">
        <f t="shared" si="7"/>
        <v>0</v>
      </c>
      <c r="J35" s="40">
        <f t="shared" si="7"/>
        <v>1900000</v>
      </c>
      <c r="K35" s="59"/>
    </row>
    <row r="36" spans="1:11" x14ac:dyDescent="0.2">
      <c r="A36" s="48" t="s">
        <v>78</v>
      </c>
      <c r="B36" s="48"/>
      <c r="C36" s="49" t="s">
        <v>97</v>
      </c>
      <c r="D36" s="50" t="s">
        <v>71</v>
      </c>
      <c r="E36" s="50" t="s">
        <v>73</v>
      </c>
      <c r="F36" s="50" t="s">
        <v>79</v>
      </c>
      <c r="G36" s="51">
        <v>10000</v>
      </c>
      <c r="H36" s="51">
        <v>0</v>
      </c>
      <c r="I36" s="51">
        <v>0</v>
      </c>
      <c r="J36" s="51">
        <f>G36-H36-I36</f>
        <v>10000</v>
      </c>
      <c r="K36" s="65">
        <v>10000</v>
      </c>
    </row>
    <row r="37" spans="1:11" x14ac:dyDescent="0.2">
      <c r="A37" s="42" t="s">
        <v>80</v>
      </c>
      <c r="B37" s="42"/>
      <c r="C37" s="41" t="s">
        <v>97</v>
      </c>
      <c r="D37" s="35" t="s">
        <v>71</v>
      </c>
      <c r="E37" s="35" t="s">
        <v>73</v>
      </c>
      <c r="F37" s="35" t="s">
        <v>81</v>
      </c>
      <c r="G37" s="36">
        <v>16000</v>
      </c>
      <c r="H37" s="36">
        <v>0</v>
      </c>
      <c r="I37" s="36">
        <v>0</v>
      </c>
      <c r="J37" s="36">
        <f>G37-H37-I37</f>
        <v>16000</v>
      </c>
      <c r="K37" s="66">
        <v>16000</v>
      </c>
    </row>
    <row r="38" spans="1:11" ht="51" hidden="1" x14ac:dyDescent="0.2">
      <c r="A38" s="38"/>
      <c r="B38" s="43" t="s">
        <v>54</v>
      </c>
      <c r="C38" s="38"/>
      <c r="D38" s="38"/>
      <c r="E38" s="38"/>
      <c r="F38" s="38"/>
      <c r="G38" s="40">
        <f>SUM(G36:G37)</f>
        <v>26000</v>
      </c>
      <c r="H38" s="40">
        <f t="shared" ref="H38:J38" si="8">SUM(H36:H37)</f>
        <v>0</v>
      </c>
      <c r="I38" s="40">
        <f t="shared" si="8"/>
        <v>0</v>
      </c>
      <c r="J38" s="40">
        <f t="shared" si="8"/>
        <v>26000</v>
      </c>
      <c r="K38" s="59"/>
    </row>
    <row r="39" spans="1:11" x14ac:dyDescent="0.2">
      <c r="A39" s="48" t="s">
        <v>78</v>
      </c>
      <c r="B39" s="48"/>
      <c r="C39" s="49" t="s">
        <v>109</v>
      </c>
      <c r="D39" s="50" t="s">
        <v>71</v>
      </c>
      <c r="E39" s="50" t="s">
        <v>73</v>
      </c>
      <c r="F39" s="50" t="s">
        <v>79</v>
      </c>
      <c r="G39" s="51">
        <v>10000</v>
      </c>
      <c r="H39" s="51">
        <v>0</v>
      </c>
      <c r="I39" s="51">
        <v>0</v>
      </c>
      <c r="J39" s="51">
        <f>G39-H39-I39</f>
        <v>10000</v>
      </c>
      <c r="K39" s="65">
        <v>10000</v>
      </c>
    </row>
    <row r="40" spans="1:11" x14ac:dyDescent="0.2">
      <c r="A40" s="42" t="s">
        <v>80</v>
      </c>
      <c r="B40" s="42"/>
      <c r="C40" s="68" t="s">
        <v>109</v>
      </c>
      <c r="D40" s="35" t="s">
        <v>71</v>
      </c>
      <c r="E40" s="35" t="s">
        <v>73</v>
      </c>
      <c r="F40" s="35" t="s">
        <v>81</v>
      </c>
      <c r="G40" s="36">
        <v>16000</v>
      </c>
      <c r="H40" s="36">
        <v>0</v>
      </c>
      <c r="I40" s="36">
        <v>0</v>
      </c>
      <c r="J40" s="36">
        <f>G40-H40-I40</f>
        <v>16000</v>
      </c>
      <c r="K40" s="67">
        <v>16000</v>
      </c>
    </row>
    <row r="41" spans="1:11" ht="63.75" hidden="1" x14ac:dyDescent="0.2">
      <c r="A41" s="38"/>
      <c r="B41" s="43" t="s">
        <v>57</v>
      </c>
      <c r="C41" s="38"/>
      <c r="D41" s="38"/>
      <c r="E41" s="38"/>
      <c r="F41" s="38"/>
      <c r="G41" s="40">
        <f>SUM(G39:G40)</f>
        <v>26000</v>
      </c>
      <c r="H41" s="40">
        <f t="shared" ref="H41:J41" si="9">SUM(H39:H40)</f>
        <v>0</v>
      </c>
      <c r="I41" s="40">
        <f t="shared" si="9"/>
        <v>0</v>
      </c>
      <c r="J41" s="40">
        <f t="shared" si="9"/>
        <v>26000</v>
      </c>
      <c r="K41" s="59"/>
    </row>
    <row r="42" spans="1:11" x14ac:dyDescent="0.2">
      <c r="A42" s="48" t="s">
        <v>69</v>
      </c>
      <c r="B42" s="48"/>
      <c r="C42" s="49" t="s">
        <v>70</v>
      </c>
      <c r="D42" s="50" t="s">
        <v>71</v>
      </c>
      <c r="E42" s="50" t="s">
        <v>72</v>
      </c>
      <c r="F42" s="50" t="s">
        <v>73</v>
      </c>
      <c r="G42" s="51">
        <f>11000000-11000000</f>
        <v>0</v>
      </c>
      <c r="H42" s="51">
        <v>0</v>
      </c>
      <c r="I42" s="51">
        <v>0</v>
      </c>
      <c r="J42" s="51">
        <f>G42-H42-I42</f>
        <v>0</v>
      </c>
      <c r="K42" s="63">
        <v>-11000000</v>
      </c>
    </row>
    <row r="43" spans="1:11" hidden="1" x14ac:dyDescent="0.2">
      <c r="A43" s="43" t="s">
        <v>74</v>
      </c>
      <c r="B43" s="43"/>
      <c r="C43" s="37"/>
      <c r="D43" s="38"/>
      <c r="E43" s="39"/>
      <c r="F43" s="38"/>
      <c r="G43" s="40">
        <f>SUM(G42)</f>
        <v>0</v>
      </c>
      <c r="H43" s="40">
        <f t="shared" ref="H43:J43" si="10">SUM(H42)</f>
        <v>0</v>
      </c>
      <c r="I43" s="40">
        <f t="shared" si="10"/>
        <v>0</v>
      </c>
      <c r="J43" s="40">
        <f t="shared" si="10"/>
        <v>0</v>
      </c>
      <c r="K43" s="59"/>
    </row>
    <row r="44" spans="1:11" x14ac:dyDescent="0.2">
      <c r="A44" s="48" t="s">
        <v>75</v>
      </c>
      <c r="B44" s="48"/>
      <c r="C44" s="49" t="s">
        <v>97</v>
      </c>
      <c r="D44" s="50" t="s">
        <v>71</v>
      </c>
      <c r="E44" s="50" t="s">
        <v>72</v>
      </c>
      <c r="F44" s="50" t="s">
        <v>77</v>
      </c>
      <c r="G44" s="51">
        <f>1000000-1000000</f>
        <v>0</v>
      </c>
      <c r="H44" s="51">
        <v>0</v>
      </c>
      <c r="I44" s="51">
        <v>0</v>
      </c>
      <c r="J44" s="51">
        <f>G44-H44-I44</f>
        <v>0</v>
      </c>
      <c r="K44" s="60">
        <v>-1000000</v>
      </c>
    </row>
    <row r="45" spans="1:11" x14ac:dyDescent="0.2">
      <c r="A45" s="48" t="s">
        <v>78</v>
      </c>
      <c r="B45" s="48"/>
      <c r="C45" s="49" t="s">
        <v>97</v>
      </c>
      <c r="D45" s="50" t="s">
        <v>71</v>
      </c>
      <c r="E45" s="50" t="s">
        <v>73</v>
      </c>
      <c r="F45" s="50" t="s">
        <v>79</v>
      </c>
      <c r="G45" s="51">
        <f>20000.04-20000.04</f>
        <v>0</v>
      </c>
      <c r="H45" s="51">
        <v>0</v>
      </c>
      <c r="I45" s="51">
        <v>0</v>
      </c>
      <c r="J45" s="51">
        <f>G45-H45-I45</f>
        <v>0</v>
      </c>
      <c r="K45" s="65">
        <v>-20000</v>
      </c>
    </row>
    <row r="46" spans="1:11" x14ac:dyDescent="0.2">
      <c r="A46" s="48" t="s">
        <v>80</v>
      </c>
      <c r="B46" s="48"/>
      <c r="C46" s="49" t="s">
        <v>97</v>
      </c>
      <c r="D46" s="50" t="s">
        <v>71</v>
      </c>
      <c r="E46" s="50" t="s">
        <v>73</v>
      </c>
      <c r="F46" s="50" t="s">
        <v>81</v>
      </c>
      <c r="G46" s="51">
        <f>32000-32000</f>
        <v>0</v>
      </c>
      <c r="H46" s="51">
        <v>0</v>
      </c>
      <c r="I46" s="51">
        <v>0</v>
      </c>
      <c r="J46" s="51">
        <f>G46-H46-I46</f>
        <v>0</v>
      </c>
      <c r="K46" s="66">
        <v>-32000</v>
      </c>
    </row>
    <row r="47" spans="1:11" x14ac:dyDescent="0.2">
      <c r="A47" s="42" t="s">
        <v>87</v>
      </c>
      <c r="B47" s="42"/>
      <c r="C47" s="41" t="s">
        <v>97</v>
      </c>
      <c r="D47" s="35" t="s">
        <v>88</v>
      </c>
      <c r="E47" s="35" t="s">
        <v>72</v>
      </c>
      <c r="F47" s="35" t="s">
        <v>81</v>
      </c>
      <c r="G47" s="36">
        <f>150000-150000</f>
        <v>0</v>
      </c>
      <c r="H47" s="36">
        <v>0</v>
      </c>
      <c r="I47" s="36">
        <v>0</v>
      </c>
      <c r="J47" s="36">
        <f>G47-H47-I47</f>
        <v>0</v>
      </c>
      <c r="K47" s="61">
        <v>-150000</v>
      </c>
    </row>
    <row r="48" spans="1:11" ht="25.5" hidden="1" x14ac:dyDescent="0.2">
      <c r="A48" s="43" t="s">
        <v>98</v>
      </c>
      <c r="B48" s="43"/>
      <c r="C48" s="37"/>
      <c r="D48" s="38"/>
      <c r="E48" s="39"/>
      <c r="F48" s="38"/>
      <c r="G48" s="40">
        <f>SUM(G44:G47)</f>
        <v>0</v>
      </c>
      <c r="H48" s="40">
        <f>SUM(H44:H47)</f>
        <v>0</v>
      </c>
      <c r="I48" s="40">
        <f>SUM(I44:I47)</f>
        <v>0</v>
      </c>
      <c r="J48" s="40">
        <f>SUM(J44:J47)</f>
        <v>0</v>
      </c>
      <c r="K48" s="59"/>
    </row>
    <row r="49" spans="1:11" x14ac:dyDescent="0.2">
      <c r="A49" s="48" t="s">
        <v>75</v>
      </c>
      <c r="B49" s="48"/>
      <c r="C49" s="49" t="s">
        <v>99</v>
      </c>
      <c r="D49" s="50" t="s">
        <v>71</v>
      </c>
      <c r="E49" s="50" t="s">
        <v>72</v>
      </c>
      <c r="F49" s="50" t="s">
        <v>77</v>
      </c>
      <c r="G49" s="51">
        <f>500000-500000</f>
        <v>0</v>
      </c>
      <c r="H49" s="51">
        <f>281469.2-281469.2</f>
        <v>0</v>
      </c>
      <c r="I49" s="51">
        <v>0</v>
      </c>
      <c r="J49" s="51">
        <f>G49-H49-I49</f>
        <v>0</v>
      </c>
      <c r="K49" s="64">
        <v>-500000</v>
      </c>
    </row>
    <row r="50" spans="1:11" ht="25.5" hidden="1" x14ac:dyDescent="0.2">
      <c r="A50" s="43" t="s">
        <v>100</v>
      </c>
      <c r="B50" s="43"/>
      <c r="C50" s="37"/>
      <c r="D50" s="38"/>
      <c r="E50" s="39"/>
      <c r="F50" s="38"/>
      <c r="G50" s="40">
        <f>SUM(G49)</f>
        <v>0</v>
      </c>
      <c r="H50" s="40">
        <f t="shared" ref="H50:J50" si="11">SUM(H49)</f>
        <v>0</v>
      </c>
      <c r="I50" s="40">
        <f t="shared" si="11"/>
        <v>0</v>
      </c>
      <c r="J50" s="40">
        <f t="shared" si="11"/>
        <v>0</v>
      </c>
      <c r="K50" s="59"/>
    </row>
    <row r="51" spans="1:11" hidden="1" x14ac:dyDescent="0.2">
      <c r="A51" s="33"/>
      <c r="B51" s="33"/>
      <c r="C51" s="33"/>
      <c r="D51" s="33"/>
      <c r="E51" s="33"/>
      <c r="F51" s="33"/>
      <c r="G51" s="55">
        <f>SUM(G50,G48,G43,G41,G38,G35,G33,G30,G27,G21,G11)</f>
        <v>50780600</v>
      </c>
      <c r="H51" s="55">
        <f>SUM(H50,H48,H43,H41,H38,H35,H33,H30,H27,H21,H11)</f>
        <v>2963394.5700000003</v>
      </c>
      <c r="I51" s="33"/>
      <c r="J51" s="33"/>
      <c r="K51" s="54">
        <f>SUM(K7:K50)</f>
        <v>0</v>
      </c>
    </row>
    <row r="52" spans="1:11" x14ac:dyDescent="0.2">
      <c r="A52" s="27"/>
      <c r="B52" s="27"/>
      <c r="C52" s="27"/>
      <c r="D52" s="27"/>
      <c r="E52" s="27"/>
      <c r="F52" s="27"/>
      <c r="G52" s="27"/>
      <c r="H52" s="27"/>
      <c r="I52" s="27"/>
      <c r="J52" s="27"/>
    </row>
    <row r="53" spans="1:11" x14ac:dyDescent="0.2">
      <c r="A53" s="28" t="s">
        <v>101</v>
      </c>
      <c r="B53" s="28"/>
      <c r="C53" s="28"/>
      <c r="D53" s="27"/>
      <c r="E53" s="27"/>
      <c r="F53" s="27"/>
      <c r="G53" s="54">
        <v>50780600.200000003</v>
      </c>
      <c r="H53" s="54">
        <v>2963394.57</v>
      </c>
      <c r="I53" s="36"/>
      <c r="J53" s="36"/>
    </row>
  </sheetData>
  <autoFilter ref="A6:K51">
    <filterColumn colId="10">
      <filters>
        <filter val="(1,000,000.00)"/>
        <filter val="(11,000,000.00)"/>
        <filter val="(150,000.00)"/>
        <filter val="(20,000.00)"/>
        <filter val="(32,000.00)"/>
        <filter val="(5,000,000.00)"/>
        <filter val="(500,000.00)"/>
        <filter val="1,000,000.00"/>
        <filter val="10,000.00"/>
        <filter val="11,000,000.00"/>
        <filter val="150,000.00"/>
        <filter val="16,000.00"/>
        <filter val="5,000,000.00"/>
        <filter val="500,000.00"/>
      </filters>
    </filterColumn>
  </autoFilter>
  <mergeCells count="3">
    <mergeCell ref="A1:J1"/>
    <mergeCell ref="A2:J2"/>
    <mergeCell ref="A4:J4"/>
  </mergeCells>
  <pageMargins left="0.75" right="0.75" top="0.75" bottom="0.39" header="0.19" footer="0"/>
  <pageSetup orientation="portrait" horizontalDpi="120" verticalDpi="72" r:id="rId1"/>
  <headerFooter alignWithMargins="0">
    <oddHeader>&amp;C&amp;"Arial,Bold"&amp;12SENARA&amp;R&amp;D&amp;T
Página &amp;P de &amp;N
Nombre de rep.&amp;F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22</vt:i4>
      </vt:variant>
    </vt:vector>
  </HeadingPairs>
  <TitlesOfParts>
    <vt:vector size="31" baseType="lpstr">
      <vt:lpstr>POI Presupuesto 2019 1</vt:lpstr>
      <vt:lpstr>proyecto de mejora de la gestió</vt:lpstr>
      <vt:lpstr>Hoja1</vt:lpstr>
      <vt:lpstr>Hoja2</vt:lpstr>
      <vt:lpstr>Información para Presup 2016</vt:lpstr>
      <vt:lpstr>POI 2015 1</vt:lpstr>
      <vt:lpstr>POI-2015</vt:lpstr>
      <vt:lpstr>Presupuesto 2015</vt:lpstr>
      <vt:lpstr>Modificación 2015</vt:lpstr>
      <vt:lpstr>Hoja1!Área_de_impresión</vt:lpstr>
      <vt:lpstr>'POI Presupuesto 2019 1'!Área_de_impresión</vt:lpstr>
      <vt:lpstr>'Modificación 2015'!R_GRU2</vt:lpstr>
      <vt:lpstr>'Presupuesto 2015'!R_GRU2</vt:lpstr>
      <vt:lpstr>'Modificación 2015'!R_GRU3</vt:lpstr>
      <vt:lpstr>'Presupuesto 2015'!R_GRU3</vt:lpstr>
      <vt:lpstr>'Modificación 2015'!R_MAT</vt:lpstr>
      <vt:lpstr>'Presupuesto 2015'!R_MAT</vt:lpstr>
      <vt:lpstr>'Modificación 2015'!R_Rep</vt:lpstr>
      <vt:lpstr>'Presupuesto 2015'!R_Rep</vt:lpstr>
      <vt:lpstr>'Modificación 2015'!RC_Cat_Tipo</vt:lpstr>
      <vt:lpstr>'Presupuesto 2015'!RC_Cat_Tipo</vt:lpstr>
      <vt:lpstr>'Modificación 2015'!RG_1</vt:lpstr>
      <vt:lpstr>'Presupuesto 2015'!RG_1</vt:lpstr>
      <vt:lpstr>'Modificación 2015'!RG_Mat</vt:lpstr>
      <vt:lpstr>'Presupuesto 2015'!RG_Mat</vt:lpstr>
      <vt:lpstr>'Modificación 2015'!RG_Rep</vt:lpstr>
      <vt:lpstr>'Presupuesto 2015'!RG_Rep</vt:lpstr>
      <vt:lpstr>'Modificación 2015'!Títulos_a_imprimir</vt:lpstr>
      <vt:lpstr>'POI Presupuesto 2019 1'!Títulos_a_imprimir</vt:lpstr>
      <vt:lpstr>'POI-2015'!Títulos_a_imprimir</vt:lpstr>
      <vt:lpstr>'Presupuesto 2015'!Títulos_a_imprimir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2017-09-28T20:55:05Z</cp:lastPrinted>
  <dcterms:created xsi:type="dcterms:W3CDTF">2015-01-16T16:24:43Z</dcterms:created>
  <dcterms:modified xsi:type="dcterms:W3CDTF">2019-03-15T16:58:47Z</dcterms:modified>
</cp:coreProperties>
</file>